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N0469\Desktop\Docs in Holding\"/>
    </mc:Choice>
  </mc:AlternateContent>
  <xr:revisionPtr revIDLastSave="0" documentId="8_{428B1EB8-7124-437F-8A32-723457D5CD26}" xr6:coauthVersionLast="31" xr6:coauthVersionMax="31" xr10:uidLastSave="{00000000-0000-0000-0000-000000000000}"/>
  <bookViews>
    <workbookView xWindow="0" yWindow="0" windowWidth="28800" windowHeight="12230" xr2:uid="{00000000-000D-0000-FFFF-FFFF00000000}"/>
  </bookViews>
  <sheets>
    <sheet name="Phase 3" sheetId="6" r:id="rId1"/>
    <sheet name="Sheet1" sheetId="11" r:id="rId2"/>
    <sheet name="Sheet2" sheetId="12" r:id="rId3"/>
  </sheets>
  <definedNames>
    <definedName name="_xlnm.Print_Area" localSheetId="0">'Phase 3'!$A$1:$U$122</definedName>
  </definedNames>
  <calcPr calcId="179017"/>
</workbook>
</file>

<file path=xl/calcChain.xml><?xml version="1.0" encoding="utf-8"?>
<calcChain xmlns="http://schemas.openxmlformats.org/spreadsheetml/2006/main">
  <c r="U118" i="6" l="1"/>
  <c r="U120" i="6" l="1"/>
  <c r="U122" i="6"/>
  <c r="T112" i="6"/>
  <c r="T113" i="6"/>
  <c r="T114" i="6"/>
  <c r="T115" i="6"/>
  <c r="T116" i="6"/>
  <c r="T117" i="6"/>
  <c r="T118" i="6"/>
  <c r="T119" i="6"/>
  <c r="T120" i="6"/>
  <c r="T121" i="6"/>
  <c r="E122" i="6" l="1"/>
  <c r="R110" i="6" l="1"/>
  <c r="T110" i="6" l="1"/>
  <c r="R122" i="6"/>
  <c r="T109" i="6" l="1"/>
  <c r="T108" i="6"/>
  <c r="T107" i="6"/>
  <c r="T106" i="6"/>
  <c r="T105" i="6"/>
  <c r="T111" i="6" l="1"/>
  <c r="T103" i="6" l="1"/>
  <c r="P91" i="6" l="1"/>
  <c r="T90" i="6"/>
  <c r="T89" i="6"/>
  <c r="T92" i="6"/>
  <c r="T93" i="6"/>
  <c r="T94" i="6"/>
  <c r="T95" i="6"/>
  <c r="T96" i="6"/>
  <c r="T97" i="6"/>
  <c r="T98" i="6"/>
  <c r="T99" i="6"/>
  <c r="T100" i="6"/>
  <c r="T101" i="6"/>
  <c r="T102" i="6"/>
  <c r="T104" i="6"/>
  <c r="T91" i="6" l="1"/>
  <c r="T88" i="6"/>
  <c r="T83" i="6" l="1"/>
  <c r="P85" i="6" l="1"/>
  <c r="P84" i="6"/>
  <c r="T86" i="6" l="1"/>
  <c r="T85" i="6"/>
  <c r="T84" i="6"/>
  <c r="T82" i="6"/>
  <c r="T81" i="6"/>
  <c r="T80" i="6"/>
  <c r="T79" i="6"/>
  <c r="T78" i="6"/>
  <c r="T77" i="6"/>
  <c r="T75" i="6" l="1"/>
  <c r="T76" i="6"/>
  <c r="T87" i="6"/>
  <c r="N74" i="6"/>
  <c r="N122" i="6" s="1"/>
  <c r="T74" i="6" l="1"/>
  <c r="P66" i="6"/>
  <c r="P69" i="6"/>
  <c r="P70" i="6"/>
  <c r="P71" i="6"/>
  <c r="T71" i="6" l="1"/>
  <c r="P72" i="6"/>
  <c r="T72" i="6" s="1"/>
  <c r="T70" i="6"/>
  <c r="P68" i="6" l="1"/>
  <c r="H63" i="6" l="1"/>
  <c r="T66" i="6" l="1"/>
  <c r="T64" i="6"/>
  <c r="T63" i="6"/>
  <c r="T62" i="6"/>
  <c r="T61" i="6"/>
  <c r="T60" i="6"/>
  <c r="T59" i="6"/>
  <c r="T58" i="6"/>
  <c r="T73" i="6"/>
  <c r="T69" i="6"/>
  <c r="T68" i="6"/>
  <c r="T67" i="6"/>
  <c r="P57" i="6"/>
  <c r="P122" i="6" s="1"/>
  <c r="H50" i="6" l="1"/>
  <c r="H122" i="6" s="1"/>
  <c r="T48" i="6"/>
  <c r="T44" i="6"/>
  <c r="T45" i="6"/>
  <c r="T46" i="6"/>
  <c r="T47" i="6"/>
  <c r="T49" i="6"/>
  <c r="T51" i="6"/>
  <c r="T52" i="6"/>
  <c r="T53" i="6"/>
  <c r="T55" i="6"/>
  <c r="T56" i="6"/>
  <c r="T57" i="6"/>
  <c r="T65" i="6"/>
  <c r="T43" i="6"/>
  <c r="T37" i="6"/>
  <c r="T38" i="6"/>
  <c r="T39" i="6"/>
  <c r="T40" i="6"/>
  <c r="T41" i="6"/>
  <c r="T42" i="6"/>
  <c r="T50" i="6" l="1"/>
  <c r="L28" i="6"/>
  <c r="L122" i="6" s="1"/>
  <c r="J27" i="6" l="1"/>
  <c r="J122" i="6" s="1"/>
  <c r="T122" i="6" s="1"/>
  <c r="J123" i="6" l="1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M26" i="12" l="1"/>
  <c r="M17" i="12"/>
  <c r="L15" i="12"/>
  <c r="L17" i="12" s="1"/>
  <c r="M24" i="12"/>
  <c r="L22" i="12"/>
  <c r="L24" i="12" s="1"/>
  <c r="I26" i="12"/>
  <c r="G26" i="12"/>
  <c r="Y13" i="12" s="1"/>
  <c r="I17" i="12"/>
  <c r="I25" i="12"/>
  <c r="S25" i="12" s="1"/>
  <c r="S16" i="12"/>
  <c r="S24" i="12"/>
  <c r="S15" i="12"/>
  <c r="S30" i="12"/>
  <c r="S23" i="12"/>
  <c r="S14" i="12"/>
  <c r="S13" i="12"/>
  <c r="S22" i="12"/>
  <c r="S21" i="12"/>
  <c r="S10" i="12"/>
  <c r="S12" i="12"/>
  <c r="S20" i="12"/>
  <c r="S11" i="12"/>
  <c r="Y23" i="12" l="1"/>
  <c r="Y15" i="12" s="1"/>
  <c r="E79" i="11"/>
  <c r="R125" i="11"/>
  <c r="P125" i="11"/>
  <c r="N125" i="11"/>
  <c r="L125" i="11"/>
  <c r="E125" i="11"/>
  <c r="V125" i="11" s="1"/>
  <c r="T124" i="11"/>
  <c r="T78" i="11"/>
  <c r="T45" i="11"/>
  <c r="T77" i="11"/>
  <c r="T44" i="11"/>
  <c r="T76" i="11"/>
  <c r="T81" i="11"/>
  <c r="T43" i="11"/>
  <c r="T122" i="11"/>
  <c r="T75" i="11"/>
  <c r="Z42" i="11"/>
  <c r="T42" i="11"/>
  <c r="T121" i="11"/>
  <c r="T74" i="11"/>
  <c r="J41" i="11"/>
  <c r="T41" i="11" s="1"/>
  <c r="T6" i="11"/>
  <c r="T99" i="11"/>
  <c r="T105" i="11"/>
  <c r="T108" i="11"/>
  <c r="T85" i="11"/>
  <c r="T73" i="11"/>
  <c r="T90" i="11"/>
  <c r="T40" i="11"/>
  <c r="T5" i="11"/>
  <c r="T98" i="11"/>
  <c r="T120" i="11"/>
  <c r="T84" i="11"/>
  <c r="T72" i="11"/>
  <c r="T89" i="11"/>
  <c r="T39" i="11"/>
  <c r="T33" i="11"/>
  <c r="T10" i="11"/>
  <c r="T104" i="11"/>
  <c r="T107" i="11"/>
  <c r="T119" i="11"/>
  <c r="T103" i="11"/>
  <c r="T106" i="11"/>
  <c r="T71" i="11"/>
  <c r="T88" i="11"/>
  <c r="T38" i="11"/>
  <c r="T32" i="11"/>
  <c r="T58" i="11"/>
  <c r="T11" i="11"/>
  <c r="T115" i="11"/>
  <c r="T114" i="11"/>
  <c r="T113" i="11"/>
  <c r="T112" i="11"/>
  <c r="T111" i="11"/>
  <c r="T110" i="11"/>
  <c r="T102" i="11"/>
  <c r="T101" i="11"/>
  <c r="T100" i="11"/>
  <c r="T93" i="11"/>
  <c r="T118" i="11"/>
  <c r="T70" i="11"/>
  <c r="T91" i="11"/>
  <c r="T37" i="11"/>
  <c r="T57" i="11"/>
  <c r="T22" i="11"/>
  <c r="T21" i="11"/>
  <c r="T20" i="11"/>
  <c r="T19" i="11"/>
  <c r="T18" i="11"/>
  <c r="T17" i="11"/>
  <c r="V16" i="11"/>
  <c r="W16" i="11" s="1"/>
  <c r="U16" i="11"/>
  <c r="T16" i="11"/>
  <c r="T15" i="11"/>
  <c r="T14" i="11"/>
  <c r="T123" i="11"/>
  <c r="T94" i="11"/>
  <c r="V92" i="11"/>
  <c r="U92" i="11"/>
  <c r="T92" i="11"/>
  <c r="V7" i="11"/>
  <c r="U7" i="11"/>
  <c r="J7" i="11"/>
  <c r="V117" i="11"/>
  <c r="U117" i="11"/>
  <c r="T117" i="11"/>
  <c r="V13" i="11"/>
  <c r="W13" i="11" s="1"/>
  <c r="U13" i="11"/>
  <c r="T13" i="11"/>
  <c r="AA12" i="11"/>
  <c r="V12" i="11"/>
  <c r="U12" i="11"/>
  <c r="W12" i="11" s="1"/>
  <c r="T12" i="11"/>
  <c r="V8" i="11"/>
  <c r="U8" i="11"/>
  <c r="W8" i="11" s="1"/>
  <c r="T8" i="11"/>
  <c r="V109" i="11"/>
  <c r="U109" i="11"/>
  <c r="T109" i="11"/>
  <c r="V97" i="11"/>
  <c r="U97" i="11"/>
  <c r="W97" i="11" s="1"/>
  <c r="T97" i="11"/>
  <c r="V96" i="11"/>
  <c r="U96" i="11"/>
  <c r="T96" i="11"/>
  <c r="V24" i="11"/>
  <c r="U24" i="11"/>
  <c r="T24" i="11"/>
  <c r="V69" i="11"/>
  <c r="U69" i="11"/>
  <c r="T69" i="11"/>
  <c r="H69" i="11"/>
  <c r="V87" i="11"/>
  <c r="U87" i="11"/>
  <c r="H87" i="11"/>
  <c r="T87" i="11" s="1"/>
  <c r="V36" i="11"/>
  <c r="U36" i="11"/>
  <c r="H36" i="11"/>
  <c r="T36" i="11" s="1"/>
  <c r="V31" i="11"/>
  <c r="U31" i="11"/>
  <c r="H31" i="11"/>
  <c r="T31" i="11" s="1"/>
  <c r="V56" i="11"/>
  <c r="U56" i="11"/>
  <c r="H56" i="11"/>
  <c r="T56" i="11" s="1"/>
  <c r="V23" i="11"/>
  <c r="U23" i="11"/>
  <c r="T23" i="11"/>
  <c r="X68" i="11"/>
  <c r="V68" i="11"/>
  <c r="U68" i="11"/>
  <c r="H68" i="11"/>
  <c r="T68" i="11" s="1"/>
  <c r="V86" i="11"/>
  <c r="U86" i="11"/>
  <c r="H86" i="11"/>
  <c r="T86" i="11" s="1"/>
  <c r="V35" i="11"/>
  <c r="W35" i="11" s="1"/>
  <c r="H35" i="11"/>
  <c r="T35" i="11" s="1"/>
  <c r="V30" i="11"/>
  <c r="U30" i="11"/>
  <c r="H30" i="11"/>
  <c r="T30" i="11" s="1"/>
  <c r="V55" i="11"/>
  <c r="W55" i="11" s="1"/>
  <c r="H55" i="11"/>
  <c r="T55" i="11" s="1"/>
  <c r="V67" i="11"/>
  <c r="U67" i="11"/>
  <c r="H67" i="11"/>
  <c r="T67" i="11" s="1"/>
  <c r="V29" i="11"/>
  <c r="W29" i="11" s="1"/>
  <c r="H29" i="11"/>
  <c r="T29" i="11" s="1"/>
  <c r="V54" i="11"/>
  <c r="U54" i="11"/>
  <c r="H54" i="11"/>
  <c r="T54" i="11" s="1"/>
  <c r="V116" i="11"/>
  <c r="U116" i="11"/>
  <c r="H116" i="11"/>
  <c r="T116" i="11" s="1"/>
  <c r="AA95" i="11"/>
  <c r="V95" i="11"/>
  <c r="U95" i="11"/>
  <c r="T95" i="11"/>
  <c r="V66" i="11"/>
  <c r="U66" i="11"/>
  <c r="H66" i="11"/>
  <c r="T66" i="11" s="1"/>
  <c r="V28" i="11"/>
  <c r="U28" i="11"/>
  <c r="H28" i="11"/>
  <c r="T28" i="11" s="1"/>
  <c r="V53" i="11"/>
  <c r="W53" i="11" s="1"/>
  <c r="H53" i="11"/>
  <c r="T53" i="11" s="1"/>
  <c r="V65" i="11"/>
  <c r="U65" i="11"/>
  <c r="H65" i="11"/>
  <c r="T65" i="11" s="1"/>
  <c r="V27" i="11"/>
  <c r="U27" i="11"/>
  <c r="H27" i="11"/>
  <c r="T27" i="11" s="1"/>
  <c r="V52" i="11"/>
  <c r="W52" i="11" s="1"/>
  <c r="H52" i="11"/>
  <c r="T52" i="11" s="1"/>
  <c r="V64" i="11"/>
  <c r="U64" i="11"/>
  <c r="H64" i="11"/>
  <c r="T64" i="11" s="1"/>
  <c r="V34" i="11"/>
  <c r="W34" i="11" s="1"/>
  <c r="H34" i="11"/>
  <c r="T34" i="11" s="1"/>
  <c r="V51" i="11"/>
  <c r="U51" i="11"/>
  <c r="H51" i="11"/>
  <c r="T51" i="11" s="1"/>
  <c r="V63" i="11"/>
  <c r="U63" i="11"/>
  <c r="H63" i="11"/>
  <c r="T63" i="11" s="1"/>
  <c r="V26" i="11"/>
  <c r="W26" i="11" s="1"/>
  <c r="H26" i="11"/>
  <c r="T26" i="11" s="1"/>
  <c r="V50" i="11"/>
  <c r="U50" i="11"/>
  <c r="H50" i="11"/>
  <c r="T50" i="11" s="1"/>
  <c r="V83" i="11"/>
  <c r="U83" i="11"/>
  <c r="H83" i="11"/>
  <c r="T83" i="11" s="1"/>
  <c r="V62" i="11"/>
  <c r="W62" i="11" s="1"/>
  <c r="H62" i="11"/>
  <c r="T62" i="11" s="1"/>
  <c r="V25" i="11"/>
  <c r="U25" i="11"/>
  <c r="H25" i="11"/>
  <c r="T25" i="11" s="1"/>
  <c r="V49" i="11"/>
  <c r="U49" i="11"/>
  <c r="H49" i="11"/>
  <c r="T49" i="11" s="1"/>
  <c r="V9" i="11"/>
  <c r="U9" i="11"/>
  <c r="H9" i="11"/>
  <c r="T9" i="11" s="1"/>
  <c r="V61" i="11"/>
  <c r="U61" i="11"/>
  <c r="H61" i="11"/>
  <c r="T61" i="11" s="1"/>
  <c r="V48" i="11"/>
  <c r="U48" i="11"/>
  <c r="H48" i="11"/>
  <c r="T48" i="11" s="1"/>
  <c r="AA47" i="11"/>
  <c r="V47" i="11"/>
  <c r="U47" i="11"/>
  <c r="H47" i="11"/>
  <c r="T47" i="11" s="1"/>
  <c r="V82" i="11"/>
  <c r="U82" i="11"/>
  <c r="H82" i="11"/>
  <c r="T82" i="11" s="1"/>
  <c r="AA46" i="11"/>
  <c r="V46" i="11"/>
  <c r="U46" i="11"/>
  <c r="H46" i="11"/>
  <c r="L1" i="11"/>
  <c r="W61" i="11" l="1"/>
  <c r="W51" i="11"/>
  <c r="W68" i="11"/>
  <c r="W25" i="11"/>
  <c r="W54" i="11"/>
  <c r="W48" i="11"/>
  <c r="W87" i="11"/>
  <c r="W28" i="11"/>
  <c r="W69" i="11"/>
  <c r="W36" i="11"/>
  <c r="W117" i="11"/>
  <c r="W65" i="11"/>
  <c r="W66" i="11"/>
  <c r="J125" i="11"/>
  <c r="U125" i="11"/>
  <c r="W125" i="11" s="1"/>
  <c r="W56" i="11"/>
  <c r="W83" i="11"/>
  <c r="W27" i="11"/>
  <c r="W92" i="11"/>
  <c r="W82" i="11"/>
  <c r="W63" i="11"/>
  <c r="W23" i="11"/>
  <c r="W95" i="11"/>
  <c r="W31" i="11"/>
  <c r="W116" i="11"/>
  <c r="H125" i="11"/>
  <c r="W47" i="11"/>
  <c r="W50" i="11"/>
  <c r="W30" i="11"/>
  <c r="W96" i="11"/>
  <c r="W7" i="11"/>
  <c r="W86" i="11"/>
  <c r="T46" i="11"/>
  <c r="W9" i="11"/>
  <c r="W49" i="11"/>
  <c r="W64" i="11"/>
  <c r="W67" i="11"/>
  <c r="W24" i="11"/>
  <c r="W109" i="11"/>
  <c r="T7" i="11"/>
  <c r="W46" i="11"/>
  <c r="Y96" i="11" l="1"/>
  <c r="T125" i="11"/>
  <c r="T127" i="11" s="1"/>
  <c r="N1" i="6" l="1"/>
</calcChain>
</file>

<file path=xl/sharedStrings.xml><?xml version="1.0" encoding="utf-8"?>
<sst xmlns="http://schemas.openxmlformats.org/spreadsheetml/2006/main" count="304" uniqueCount="95">
  <si>
    <t xml:space="preserve">UNIFORM INVOICE TRACKING SPREADSHEET FOR:                                                                                                                DATE:                                                                  </t>
  </si>
  <si>
    <t>Vendor's Name</t>
  </si>
  <si>
    <t xml:space="preserve">Invoice or Pay Estimate Number             </t>
  </si>
  <si>
    <t>Invoice Date or Time Period Covered</t>
  </si>
  <si>
    <t>Total Amount of Invoice</t>
  </si>
  <si>
    <t>Warrant Number</t>
  </si>
  <si>
    <t>Date Paid</t>
  </si>
  <si>
    <t>Total Amount Paid This Invoice</t>
  </si>
  <si>
    <t>Funding Source:</t>
  </si>
  <si>
    <t>Copy and submit to the applicable funding agency with each drawdown request.</t>
  </si>
  <si>
    <t>TOTALS</t>
  </si>
  <si>
    <t>#</t>
  </si>
  <si>
    <t>Funding Source, Amount Expended, Drawdown Number</t>
  </si>
  <si>
    <t>uniblank.xls</t>
  </si>
  <si>
    <t>Local</t>
  </si>
  <si>
    <t>WRDA 75/25 Split</t>
  </si>
  <si>
    <t xml:space="preserve">WRDA </t>
  </si>
  <si>
    <t>IT#</t>
  </si>
  <si>
    <t>SRF A Loan</t>
  </si>
  <si>
    <t>SRF B  Loan</t>
  </si>
  <si>
    <t>Great West Engineering (Design)</t>
  </si>
  <si>
    <t>Great West Engineering (Pritchard Well Testing &amp; Report)</t>
  </si>
  <si>
    <t>Great West Engineering (Grant Administration)</t>
  </si>
  <si>
    <t>Dorsey &amp; Whitney</t>
  </si>
  <si>
    <t>City of Harlowton Phase II Water System Improvements</t>
  </si>
  <si>
    <t>Date:</t>
  </si>
  <si>
    <t>Great West Engineering (Bidding)</t>
  </si>
  <si>
    <t>Great West Engineering (Construction Management)</t>
  </si>
  <si>
    <t>HD Supply Water Works</t>
  </si>
  <si>
    <t>Spring Water Colony (Bedding Material)</t>
  </si>
  <si>
    <t>Great West Engineering (Resident Project Rep)</t>
  </si>
  <si>
    <t>Great West Engineeering (Pritchard Well Testing &amp; Report)</t>
  </si>
  <si>
    <t>Remedies Pharmacy &amp; Hardware</t>
  </si>
  <si>
    <t>Central Lumber</t>
  </si>
  <si>
    <t>Ferguson Enterprises, Inc</t>
  </si>
  <si>
    <t>SRF BAN Loan Interest</t>
  </si>
  <si>
    <t>Adjusting Entry (Rounding)</t>
  </si>
  <si>
    <t>Harlowton Labor Costs - Charged to Construction in April</t>
  </si>
  <si>
    <t>Harlowton Labor Costs - Charged to Construction in May</t>
  </si>
  <si>
    <t>Stitchin' Dreams Embroidery</t>
  </si>
  <si>
    <t>575396-1</t>
  </si>
  <si>
    <t>Great West Enginering (RPR)</t>
  </si>
  <si>
    <t>SRF Loan Reserves</t>
  </si>
  <si>
    <t>Harlowton Labor Costs - Charged to Construction in June</t>
  </si>
  <si>
    <t>Martin Excavation</t>
  </si>
  <si>
    <t>Duncan Ranch Colony (Cement)</t>
  </si>
  <si>
    <t xml:space="preserve">Phillips Construction </t>
  </si>
  <si>
    <t>MT Dept of Revenue</t>
  </si>
  <si>
    <t>Total</t>
  </si>
  <si>
    <t>Mahurin Excavation &amp; Drilling</t>
  </si>
  <si>
    <t>SRF B Loan</t>
  </si>
  <si>
    <t>1% Gross Receipts Tax</t>
  </si>
  <si>
    <t>Great West Engineering (Post Construction)</t>
  </si>
  <si>
    <t>Mahurin Excavation &amp; Drilling (Pritchard Well Completion &amp; Column Pipe)</t>
  </si>
  <si>
    <t>City of Harlowton Phase 3 Water System Improvements</t>
  </si>
  <si>
    <t>TSEP</t>
  </si>
  <si>
    <t>CBDG</t>
  </si>
  <si>
    <t>Great West Engineering (Preliminary Design Phase)</t>
  </si>
  <si>
    <t>Great West Engineering (Final Design Phase)</t>
  </si>
  <si>
    <t>Great West Engineering (Phase 3A - Bidding)</t>
  </si>
  <si>
    <t>Great West Engineering (Phase 3A - Final Design Phase)</t>
  </si>
  <si>
    <t>Great West Engineering (Phase 3A - Preliminary Design Phase)</t>
  </si>
  <si>
    <t>Great West Engineering (Phase 3A - Grant Administration)</t>
  </si>
  <si>
    <t xml:space="preserve">  </t>
  </si>
  <si>
    <t>WRDA (Section 595)</t>
  </si>
  <si>
    <t>Great West Engineering (Resident Project Representative)</t>
  </si>
  <si>
    <t>Battle Ridge Builders, LLC</t>
  </si>
  <si>
    <t>US Bank Interest Charge for BAN</t>
  </si>
  <si>
    <t>SRF Reserve B Loan</t>
  </si>
  <si>
    <t>City's Payback of SRF reserve funds (Miscellaneous Expense on Disbursement Report)</t>
  </si>
  <si>
    <t>Mahurin Excavating &amp; Drilling (South Well Rehab)</t>
  </si>
  <si>
    <t>Jeff's Electrical Service (South Well Rehab)</t>
  </si>
  <si>
    <t>Ferguson Waterworks (South Well Rehab)</t>
  </si>
  <si>
    <t>7/19/216</t>
  </si>
  <si>
    <t xml:space="preserve">Wilting Plumbing and Heating </t>
  </si>
  <si>
    <t>Northwest Pipe Fitting (Water Meters)</t>
  </si>
  <si>
    <t>1680109-1</t>
  </si>
  <si>
    <t>TSEP Grant Administration Training Expenses</t>
  </si>
  <si>
    <t>CDBG Grant Administration Training Expenses</t>
  </si>
  <si>
    <t>Great West Engineering (Thompson Well Replacement)</t>
  </si>
  <si>
    <t>Rounding adjustment (Per Rob Ashton)</t>
  </si>
  <si>
    <t>Great West Engineering (Grant Writing Services)</t>
  </si>
  <si>
    <t xml:space="preserve">Liquid Engineering </t>
  </si>
  <si>
    <t>Northwest Pipe Fitting (Water Project)</t>
  </si>
  <si>
    <t xml:space="preserve">Northwest Pipe Fitting </t>
  </si>
  <si>
    <t xml:space="preserve">Accounting Adjustment </t>
  </si>
  <si>
    <t>WRDA</t>
  </si>
  <si>
    <t xml:space="preserve">Central Lumber </t>
  </si>
  <si>
    <t>SRF B</t>
  </si>
  <si>
    <t>Mahurin Excavating &amp; Drilling (Pritchard Well)</t>
  </si>
  <si>
    <t xml:space="preserve">Nash Electric </t>
  </si>
  <si>
    <t>* The total DIS Tech invoice #30372 was $1,897.20. Half the invoice, $948.60, was paid with TSEP Draw Request #3. The remaining amount on the invoice, $948.60 is requested from CDBG Draw Request #4</t>
  </si>
  <si>
    <t>Wilting Plumbing and Heating (Meters)</t>
  </si>
  <si>
    <r>
      <t>DIS Tech</t>
    </r>
    <r>
      <rPr>
        <sz val="12"/>
        <color rgb="FFFF0000"/>
        <rFont val="Arial"/>
        <family val="2"/>
      </rPr>
      <t xml:space="preserve"> *</t>
    </r>
  </si>
  <si>
    <r>
      <t xml:space="preserve">DIS Tech </t>
    </r>
    <r>
      <rPr>
        <sz val="12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</si>
</sst>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m/dd/yy"/>
    <numFmt numFmtId="165" formatCode="&quot;$&quot;#,##0.00;[Red]&quot;$&quot;#,##0.00"/>
    <numFmt numFmtId="166" formatCode="&quot;$&quot;#,##0.00"/>
    <numFmt numFmtId="167" formatCode="0.0"/>
    <numFmt numFmtId="168" formatCode="#,##0.00000_);\(#,##0.00000\)"/>
    <numFmt numFmtId="169" formatCode="&quot;$&quot;#,##0;[Red]&quot;$&quot;#,##0"/>
    <numFmt numFmtId="170" formatCode="#,##0.000_);\(#,##0.000\)"/>
    <numFmt numFmtId="171" formatCode="m/d/yy;@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rgb="FFFFFFCC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5" borderId="0" xfId="0" applyFont="1" applyFill="1" applyProtection="1"/>
    <xf numFmtId="14" fontId="2" fillId="6" borderId="0" xfId="0" applyNumberFormat="1" applyFont="1" applyFill="1" applyProtection="1"/>
    <xf numFmtId="0" fontId="0" fillId="7" borderId="0" xfId="0" applyFill="1"/>
    <xf numFmtId="0" fontId="0" fillId="8" borderId="0" xfId="0" applyFill="1"/>
    <xf numFmtId="8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Fill="1"/>
    <xf numFmtId="0" fontId="0" fillId="0" borderId="5" xfId="0" applyBorder="1"/>
    <xf numFmtId="0" fontId="3" fillId="0" borderId="5" xfId="0" applyFont="1" applyBorder="1" applyProtection="1"/>
    <xf numFmtId="166" fontId="0" fillId="0" borderId="0" xfId="0" applyNumberFormat="1" applyFill="1"/>
    <xf numFmtId="44" fontId="2" fillId="0" borderId="0" xfId="1" applyNumberFormat="1" applyFont="1" applyFill="1" applyAlignment="1" applyProtection="1">
      <alignment vertical="top"/>
    </xf>
    <xf numFmtId="0" fontId="2" fillId="0" borderId="0" xfId="0" applyFont="1" applyFill="1" applyBorder="1" applyAlignment="1" applyProtection="1">
      <alignment vertical="top" wrapText="1"/>
    </xf>
    <xf numFmtId="167" fontId="0" fillId="0" borderId="0" xfId="0" applyNumberFormat="1" applyFill="1"/>
    <xf numFmtId="0" fontId="5" fillId="10" borderId="0" xfId="0" applyFont="1" applyFill="1" applyBorder="1" applyAlignment="1" applyProtection="1">
      <alignment horizontal="center"/>
    </xf>
    <xf numFmtId="0" fontId="0" fillId="10" borderId="0" xfId="0" applyFill="1"/>
    <xf numFmtId="44" fontId="5" fillId="0" borderId="0" xfId="1" applyNumberFormat="1" applyFont="1" applyFill="1" applyAlignment="1" applyProtection="1">
      <alignment vertical="top"/>
    </xf>
    <xf numFmtId="44" fontId="0" fillId="0" borderId="0" xfId="0" applyNumberFormat="1"/>
    <xf numFmtId="44" fontId="0" fillId="0" borderId="0" xfId="0" applyNumberFormat="1" applyFill="1" applyAlignment="1">
      <alignment vertical="top"/>
    </xf>
    <xf numFmtId="44" fontId="0" fillId="0" borderId="0" xfId="0" applyNumberFormat="1" applyFill="1"/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Alignment="1" applyProtection="1">
      <alignment horizontal="center" vertical="center"/>
    </xf>
    <xf numFmtId="44" fontId="8" fillId="0" borderId="0" xfId="0" applyNumberFormat="1" applyFont="1" applyFill="1"/>
    <xf numFmtId="44" fontId="9" fillId="0" borderId="0" xfId="0" applyNumberFormat="1" applyFont="1" applyFill="1"/>
    <xf numFmtId="44" fontId="0" fillId="0" borderId="0" xfId="0" applyNumberFormat="1" applyAlignment="1">
      <alignment vertical="top"/>
    </xf>
    <xf numFmtId="0" fontId="1" fillId="0" borderId="0" xfId="0" applyFont="1"/>
    <xf numFmtId="44" fontId="1" fillId="0" borderId="0" xfId="0" applyNumberFormat="1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9" fontId="1" fillId="0" borderId="0" xfId="0" applyNumberFormat="1" applyFont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44" fontId="1" fillId="0" borderId="0" xfId="1" applyNumberFormat="1" applyFont="1" applyFill="1" applyAlignment="1" applyProtection="1">
      <alignment vertical="top"/>
    </xf>
    <xf numFmtId="44" fontId="6" fillId="0" borderId="0" xfId="1" applyNumberFormat="1" applyFont="1" applyFill="1" applyAlignment="1" applyProtection="1">
      <alignment vertical="center"/>
    </xf>
    <xf numFmtId="44" fontId="2" fillId="0" borderId="0" xfId="1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44" fontId="5" fillId="0" borderId="0" xfId="1" applyNumberFormat="1" applyFont="1" applyFill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4" fontId="2" fillId="8" borderId="4" xfId="1" applyNumberFormat="1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44" fontId="6" fillId="2" borderId="4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8" fontId="2" fillId="2" borderId="3" xfId="0" applyNumberFormat="1" applyFont="1" applyFill="1" applyBorder="1" applyAlignment="1" applyProtection="1">
      <alignment horizontal="center" vertical="center"/>
    </xf>
    <xf numFmtId="37" fontId="2" fillId="0" borderId="0" xfId="1" applyNumberFormat="1" applyFont="1" applyFill="1" applyAlignment="1" applyProtection="1">
      <alignment vertical="center"/>
    </xf>
    <xf numFmtId="0" fontId="10" fillId="11" borderId="0" xfId="0" applyFont="1" applyFill="1" applyAlignment="1">
      <alignment horizontal="center" vertical="center"/>
    </xf>
    <xf numFmtId="0" fontId="2" fillId="9" borderId="7" xfId="0" applyFont="1" applyFill="1" applyBorder="1" applyAlignment="1" applyProtection="1">
      <alignment horizontal="center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</xf>
    <xf numFmtId="164" fontId="5" fillId="0" borderId="0" xfId="0" applyNumberFormat="1" applyFont="1" applyFill="1" applyAlignment="1" applyProtection="1">
      <alignment horizontal="center" vertical="center"/>
    </xf>
    <xf numFmtId="42" fontId="1" fillId="0" borderId="0" xfId="0" applyNumberFormat="1" applyFont="1"/>
    <xf numFmtId="44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Border="1"/>
    <xf numFmtId="164" fontId="2" fillId="0" borderId="0" xfId="0" applyNumberFormat="1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164" fontId="2" fillId="0" borderId="7" xfId="0" applyNumberFormat="1" applyFont="1" applyFill="1" applyBorder="1" applyAlignment="1" applyProtection="1">
      <alignment horizontal="center" vertical="center"/>
    </xf>
    <xf numFmtId="37" fontId="2" fillId="0" borderId="0" xfId="1" applyNumberFormat="1" applyFont="1" applyFill="1" applyBorder="1" applyAlignment="1" applyProtection="1">
      <alignment vertical="center"/>
    </xf>
    <xf numFmtId="44" fontId="6" fillId="2" borderId="10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44" fontId="2" fillId="0" borderId="11" xfId="1" applyNumberFormat="1" applyFont="1" applyFill="1" applyBorder="1" applyAlignment="1" applyProtection="1">
      <alignment vertical="center"/>
    </xf>
    <xf numFmtId="37" fontId="2" fillId="0" borderId="11" xfId="1" applyNumberFormat="1" applyFont="1" applyFill="1" applyBorder="1" applyAlignment="1" applyProtection="1">
      <alignment vertical="center"/>
    </xf>
    <xf numFmtId="44" fontId="6" fillId="2" borderId="12" xfId="0" applyNumberFormat="1" applyFont="1" applyFill="1" applyBorder="1" applyAlignment="1" applyProtection="1">
      <alignment vertical="center"/>
    </xf>
    <xf numFmtId="44" fontId="1" fillId="0" borderId="0" xfId="0" applyNumberFormat="1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1" fontId="2" fillId="0" borderId="0" xfId="0" quotePrefix="1" applyNumberFormat="1" applyFont="1" applyFill="1" applyAlignment="1" applyProtection="1">
      <alignment horizontal="center" vertical="center"/>
    </xf>
    <xf numFmtId="1" fontId="2" fillId="0" borderId="0" xfId="0" quotePrefix="1" applyNumberFormat="1" applyFont="1" applyFill="1" applyBorder="1" applyAlignment="1" applyProtection="1">
      <alignment horizontal="center" vertical="center"/>
    </xf>
    <xf numFmtId="1" fontId="5" fillId="4" borderId="4" xfId="0" applyNumberFormat="1" applyFont="1" applyFill="1" applyBorder="1" applyAlignment="1" applyProtection="1">
      <alignment horizontal="center" vertical="center"/>
    </xf>
    <xf numFmtId="8" fontId="5" fillId="3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top"/>
    </xf>
    <xf numFmtId="44" fontId="6" fillId="14" borderId="4" xfId="0" applyNumberFormat="1" applyFont="1" applyFill="1" applyBorder="1" applyAlignment="1" applyProtection="1">
      <alignment vertical="center"/>
    </xf>
    <xf numFmtId="0" fontId="1" fillId="0" borderId="0" xfId="0" applyFont="1" applyFill="1"/>
    <xf numFmtId="44" fontId="1" fillId="13" borderId="0" xfId="0" applyNumberFormat="1" applyFont="1" applyFill="1"/>
    <xf numFmtId="44" fontId="0" fillId="13" borderId="0" xfId="0" applyNumberFormat="1" applyFill="1"/>
    <xf numFmtId="44" fontId="0" fillId="15" borderId="0" xfId="0" applyNumberFormat="1" applyFill="1"/>
    <xf numFmtId="0" fontId="1" fillId="0" borderId="0" xfId="0" quotePrefix="1" applyFont="1" applyFill="1" applyAlignment="1">
      <alignment horizontal="center" vertical="center"/>
    </xf>
    <xf numFmtId="165" fontId="1" fillId="0" borderId="0" xfId="0" applyNumberFormat="1" applyFont="1" applyFill="1"/>
    <xf numFmtId="44" fontId="1" fillId="0" borderId="0" xfId="1" applyNumberFormat="1" applyFont="1" applyFill="1" applyAlignment="1" applyProtection="1">
      <alignment vertical="center"/>
    </xf>
    <xf numFmtId="0" fontId="1" fillId="12" borderId="0" xfId="0" applyFont="1" applyFill="1"/>
    <xf numFmtId="44" fontId="0" fillId="12" borderId="0" xfId="0" applyNumberFormat="1" applyFill="1"/>
    <xf numFmtId="44" fontId="1" fillId="0" borderId="0" xfId="0" applyNumberFormat="1" applyFont="1" applyFill="1" applyAlignment="1">
      <alignment horizontal="center" vertical="center"/>
    </xf>
    <xf numFmtId="166" fontId="1" fillId="0" borderId="0" xfId="0" applyNumberFormat="1" applyFont="1" applyFill="1"/>
    <xf numFmtId="42" fontId="0" fillId="0" borderId="0" xfId="0" applyNumberFormat="1"/>
    <xf numFmtId="0" fontId="2" fillId="12" borderId="0" xfId="0" applyFont="1" applyFill="1" applyAlignment="1" applyProtection="1">
      <alignment horizontal="center" vertical="center"/>
    </xf>
    <xf numFmtId="164" fontId="2" fillId="12" borderId="0" xfId="0" applyNumberFormat="1" applyFont="1" applyFill="1" applyAlignment="1" applyProtection="1">
      <alignment horizontal="center" vertical="center"/>
    </xf>
    <xf numFmtId="44" fontId="6" fillId="12" borderId="0" xfId="1" applyNumberFormat="1" applyFont="1" applyFill="1" applyAlignment="1" applyProtection="1">
      <alignment vertical="center"/>
    </xf>
    <xf numFmtId="0" fontId="2" fillId="16" borderId="7" xfId="0" applyFont="1" applyFill="1" applyBorder="1" applyAlignment="1">
      <alignment horizontal="left" vertical="center" wrapText="1"/>
    </xf>
    <xf numFmtId="44" fontId="2" fillId="17" borderId="0" xfId="1" applyNumberFormat="1" applyFont="1" applyFill="1" applyAlignment="1" applyProtection="1">
      <alignment vertical="center"/>
    </xf>
    <xf numFmtId="0" fontId="2" fillId="17" borderId="0" xfId="0" applyFont="1" applyFill="1" applyAlignment="1" applyProtection="1">
      <alignment vertical="center"/>
    </xf>
    <xf numFmtId="165" fontId="11" fillId="0" borderId="0" xfId="0" applyNumberFormat="1" applyFont="1" applyFill="1"/>
    <xf numFmtId="0" fontId="11" fillId="0" borderId="0" xfId="0" applyFont="1" applyFill="1"/>
    <xf numFmtId="44" fontId="11" fillId="0" borderId="0" xfId="0" applyNumberFormat="1" applyFont="1" applyFill="1"/>
    <xf numFmtId="0" fontId="11" fillId="0" borderId="0" xfId="0" applyFont="1"/>
    <xf numFmtId="44" fontId="11" fillId="0" borderId="0" xfId="0" applyNumberFormat="1" applyFont="1"/>
    <xf numFmtId="169" fontId="11" fillId="0" borderId="0" xfId="0" applyNumberFormat="1" applyFont="1" applyFill="1"/>
    <xf numFmtId="44" fontId="11" fillId="0" borderId="0" xfId="1" applyNumberFormat="1" applyFont="1" applyFill="1" applyAlignment="1" applyProtection="1">
      <alignment vertical="top"/>
    </xf>
    <xf numFmtId="0" fontId="1" fillId="0" borderId="0" xfId="0" applyFont="1" applyFill="1" applyAlignment="1">
      <alignment horizontal="center" vertical="center"/>
    </xf>
    <xf numFmtId="0" fontId="2" fillId="9" borderId="0" xfId="0" applyFont="1" applyFill="1" applyBorder="1" applyAlignment="1">
      <alignment horizontal="left" vertical="center" wrapText="1"/>
    </xf>
    <xf numFmtId="168" fontId="1" fillId="0" borderId="0" xfId="0" applyNumberFormat="1" applyFont="1" applyFill="1"/>
    <xf numFmtId="0" fontId="2" fillId="9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44" fontId="2" fillId="18" borderId="0" xfId="1" applyNumberFormat="1" applyFont="1" applyFill="1" applyAlignment="1" applyProtection="1">
      <alignment vertical="center"/>
    </xf>
    <xf numFmtId="0" fontId="2" fillId="18" borderId="0" xfId="0" applyFont="1" applyFill="1" applyAlignment="1" applyProtection="1">
      <alignment vertical="center"/>
    </xf>
    <xf numFmtId="169" fontId="1" fillId="0" borderId="0" xfId="0" applyNumberFormat="1" applyFont="1" applyFill="1"/>
    <xf numFmtId="167" fontId="1" fillId="0" borderId="0" xfId="0" applyNumberFormat="1" applyFont="1" applyFill="1"/>
    <xf numFmtId="0" fontId="2" fillId="16" borderId="0" xfId="0" applyFont="1" applyFill="1" applyBorder="1" applyAlignment="1">
      <alignment horizontal="left" vertical="center" wrapText="1"/>
    </xf>
    <xf numFmtId="44" fontId="2" fillId="0" borderId="0" xfId="0" applyNumberFormat="1" applyFont="1" applyFill="1" applyAlignment="1" applyProtection="1">
      <alignment vertical="center"/>
    </xf>
    <xf numFmtId="44" fontId="2" fillId="8" borderId="14" xfId="1" applyNumberFormat="1" applyFont="1" applyFill="1" applyBorder="1" applyAlignment="1" applyProtection="1">
      <alignment vertical="center"/>
    </xf>
    <xf numFmtId="44" fontId="2" fillId="0" borderId="13" xfId="1" applyNumberFormat="1" applyFont="1" applyFill="1" applyBorder="1" applyAlignment="1" applyProtection="1">
      <alignment vertical="center"/>
    </xf>
    <xf numFmtId="170" fontId="1" fillId="0" borderId="0" xfId="0" applyNumberFormat="1" applyFont="1" applyFill="1"/>
    <xf numFmtId="171" fontId="1" fillId="0" borderId="0" xfId="0" applyNumberFormat="1" applyFont="1" applyFill="1"/>
    <xf numFmtId="171" fontId="0" fillId="0" borderId="0" xfId="0" applyNumberFormat="1" applyFill="1"/>
    <xf numFmtId="165" fontId="1" fillId="0" borderId="0" xfId="0" applyNumberFormat="1" applyFont="1" applyFill="1" applyAlignment="1">
      <alignment horizontal="right"/>
    </xf>
    <xf numFmtId="8" fontId="0" fillId="0" borderId="0" xfId="0" applyNumberFormat="1" applyFill="1"/>
    <xf numFmtId="39" fontId="1" fillId="0" borderId="0" xfId="0" applyNumberFormat="1" applyFont="1" applyFill="1"/>
    <xf numFmtId="0" fontId="12" fillId="0" borderId="0" xfId="0" applyFont="1" applyFill="1"/>
    <xf numFmtId="165" fontId="0" fillId="0" borderId="8" xfId="0" applyNumberFormat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7" fillId="0" borderId="0" xfId="0" applyFont="1" applyAlignment="1">
      <alignment horizontal="center"/>
    </xf>
    <xf numFmtId="44" fontId="13" fillId="0" borderId="13" xfId="1" applyNumberFormat="1" applyFont="1" applyFill="1" applyBorder="1" applyAlignment="1" applyProtection="1">
      <alignment vertical="center"/>
    </xf>
    <xf numFmtId="0" fontId="14" fillId="7" borderId="0" xfId="0" applyFont="1" applyFill="1"/>
    <xf numFmtId="0" fontId="15" fillId="5" borderId="0" xfId="0" applyFont="1" applyFill="1" applyProtection="1"/>
    <xf numFmtId="0" fontId="15" fillId="5" borderId="0" xfId="0" applyFont="1" applyFill="1" applyAlignment="1" applyProtection="1">
      <alignment horizontal="center" vertical="center"/>
    </xf>
    <xf numFmtId="14" fontId="15" fillId="6" borderId="0" xfId="0" applyNumberFormat="1" applyFont="1" applyFill="1" applyProtection="1"/>
    <xf numFmtId="0" fontId="15" fillId="19" borderId="0" xfId="0" applyFont="1" applyFill="1" applyProtection="1"/>
    <xf numFmtId="14" fontId="15" fillId="20" borderId="0" xfId="0" applyNumberFormat="1" applyFont="1" applyFill="1" applyProtection="1"/>
    <xf numFmtId="0" fontId="14" fillId="21" borderId="0" xfId="0" applyFont="1" applyFill="1"/>
    <xf numFmtId="0" fontId="14" fillId="0" borderId="0" xfId="0" applyFont="1"/>
    <xf numFmtId="0" fontId="14" fillId="8" borderId="0" xfId="0" applyFont="1" applyFill="1"/>
    <xf numFmtId="0" fontId="16" fillId="2" borderId="0" xfId="0" applyFont="1" applyFill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6" borderId="0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17" fillId="11" borderId="0" xfId="0" applyFont="1" applyFill="1" applyAlignment="1">
      <alignment horizontal="center" vertical="center"/>
    </xf>
    <xf numFmtId="0" fontId="15" fillId="2" borderId="0" xfId="0" applyFont="1" applyFill="1" applyProtection="1"/>
    <xf numFmtId="0" fontId="15" fillId="2" borderId="2" xfId="0" applyFont="1" applyFill="1" applyBorder="1" applyAlignment="1" applyProtection="1">
      <alignment horizontal="center" vertical="center"/>
    </xf>
    <xf numFmtId="8" fontId="15" fillId="2" borderId="3" xfId="0" applyNumberFormat="1" applyFont="1" applyFill="1" applyBorder="1" applyAlignment="1" applyProtection="1">
      <alignment horizontal="center" vertical="center"/>
    </xf>
    <xf numFmtId="0" fontId="15" fillId="9" borderId="13" xfId="0" applyFont="1" applyFill="1" applyBorder="1" applyAlignment="1" applyProtection="1">
      <alignment horizontal="center" vertical="center" wrapText="1"/>
    </xf>
    <xf numFmtId="0" fontId="15" fillId="9" borderId="13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center" vertical="center"/>
    </xf>
    <xf numFmtId="164" fontId="15" fillId="0" borderId="13" xfId="0" applyNumberFormat="1" applyFont="1" applyFill="1" applyBorder="1" applyAlignment="1" applyProtection="1">
      <alignment horizontal="center" vertical="center"/>
    </xf>
    <xf numFmtId="44" fontId="18" fillId="0" borderId="13" xfId="1" applyNumberFormat="1" applyFont="1" applyFill="1" applyBorder="1" applyAlignment="1" applyProtection="1">
      <alignment vertical="center"/>
    </xf>
    <xf numFmtId="1" fontId="15" fillId="0" borderId="13" xfId="0" quotePrefix="1" applyNumberFormat="1" applyFont="1" applyFill="1" applyBorder="1" applyAlignment="1" applyProtection="1">
      <alignment horizontal="center" vertical="center"/>
    </xf>
    <xf numFmtId="44" fontId="15" fillId="0" borderId="13" xfId="1" applyNumberFormat="1" applyFont="1" applyFill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0" fontId="14" fillId="0" borderId="13" xfId="0" applyFont="1" applyFill="1" applyBorder="1" applyAlignment="1">
      <alignment vertical="top"/>
    </xf>
    <xf numFmtId="44" fontId="18" fillId="2" borderId="4" xfId="0" applyNumberFormat="1" applyFont="1" applyFill="1" applyBorder="1" applyAlignment="1" applyProtection="1">
      <alignment vertical="center"/>
    </xf>
    <xf numFmtId="44" fontId="14" fillId="0" borderId="0" xfId="0" applyNumberFormat="1" applyFont="1" applyAlignment="1">
      <alignment vertical="top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13" xfId="0" applyFont="1" applyFill="1" applyBorder="1" applyAlignment="1">
      <alignment vertical="center"/>
    </xf>
    <xf numFmtId="0" fontId="14" fillId="0" borderId="0" xfId="0" applyFont="1" applyFill="1"/>
    <xf numFmtId="44" fontId="18" fillId="2" borderId="10" xfId="0" applyNumberFormat="1" applyFont="1" applyFill="1" applyBorder="1" applyAlignment="1" applyProtection="1">
      <alignment vertical="center"/>
    </xf>
    <xf numFmtId="44" fontId="18" fillId="2" borderId="12" xfId="0" applyNumberFormat="1" applyFont="1" applyFill="1" applyBorder="1" applyAlignment="1" applyProtection="1">
      <alignment vertical="center"/>
    </xf>
    <xf numFmtId="44" fontId="14" fillId="0" borderId="0" xfId="0" applyNumberFormat="1" applyFont="1" applyFill="1" applyAlignment="1">
      <alignment vertical="top"/>
    </xf>
    <xf numFmtId="44" fontId="14" fillId="0" borderId="0" xfId="0" applyNumberFormat="1" applyFont="1" applyFill="1"/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vertical="top"/>
    </xf>
    <xf numFmtId="44" fontId="14" fillId="0" borderId="13" xfId="1" applyNumberFormat="1" applyFont="1" applyFill="1" applyBorder="1" applyAlignment="1" applyProtection="1">
      <alignment vertical="center"/>
    </xf>
    <xf numFmtId="0" fontId="14" fillId="0" borderId="13" xfId="0" applyFont="1" applyFill="1" applyBorder="1" applyAlignment="1" applyProtection="1">
      <alignment vertical="center"/>
    </xf>
    <xf numFmtId="42" fontId="14" fillId="0" borderId="0" xfId="0" applyNumberFormat="1" applyFont="1"/>
    <xf numFmtId="42" fontId="14" fillId="0" borderId="0" xfId="0" applyNumberFormat="1" applyFont="1" applyFill="1"/>
    <xf numFmtId="44" fontId="18" fillId="0" borderId="13" xfId="1" applyFont="1" applyFill="1" applyBorder="1" applyAlignment="1" applyProtection="1">
      <alignment vertical="center"/>
    </xf>
    <xf numFmtId="0" fontId="15" fillId="12" borderId="13" xfId="0" applyFont="1" applyFill="1" applyBorder="1" applyAlignment="1" applyProtection="1">
      <alignment horizontal="center" vertical="center"/>
    </xf>
    <xf numFmtId="164" fontId="15" fillId="12" borderId="13" xfId="0" applyNumberFormat="1" applyFont="1" applyFill="1" applyBorder="1" applyAlignment="1" applyProtection="1">
      <alignment horizontal="center" vertical="center"/>
    </xf>
    <xf numFmtId="44" fontId="18" fillId="12" borderId="13" xfId="1" applyNumberFormat="1" applyFont="1" applyFill="1" applyBorder="1" applyAlignment="1" applyProtection="1">
      <alignment vertical="center"/>
    </xf>
    <xf numFmtId="44" fontId="15" fillId="22" borderId="13" xfId="1" applyNumberFormat="1" applyFont="1" applyFill="1" applyBorder="1" applyAlignment="1" applyProtection="1">
      <alignment vertical="center"/>
    </xf>
    <xf numFmtId="0" fontId="15" fillId="22" borderId="13" xfId="0" applyFont="1" applyFill="1" applyBorder="1" applyAlignment="1" applyProtection="1">
      <alignment vertical="center"/>
    </xf>
    <xf numFmtId="44" fontId="15" fillId="18" borderId="13" xfId="1" applyNumberFormat="1" applyFont="1" applyFill="1" applyBorder="1" applyAlignment="1" applyProtection="1">
      <alignment vertical="center"/>
    </xf>
    <xf numFmtId="0" fontId="15" fillId="18" borderId="13" xfId="0" applyFont="1" applyFill="1" applyBorder="1" applyAlignment="1" applyProtection="1">
      <alignment vertical="center"/>
    </xf>
    <xf numFmtId="44" fontId="14" fillId="22" borderId="0" xfId="0" applyNumberFormat="1" applyFont="1" applyFill="1" applyAlignment="1">
      <alignment vertical="top"/>
    </xf>
    <xf numFmtId="44" fontId="14" fillId="18" borderId="0" xfId="0" applyNumberFormat="1" applyFont="1" applyFill="1" applyAlignment="1">
      <alignment vertical="top"/>
    </xf>
    <xf numFmtId="44" fontId="14" fillId="12" borderId="0" xfId="0" applyNumberFormat="1" applyFont="1" applyFill="1" applyAlignment="1">
      <alignment vertical="top"/>
    </xf>
    <xf numFmtId="0" fontId="14" fillId="0" borderId="5" xfId="0" applyFont="1" applyBorder="1"/>
    <xf numFmtId="0" fontId="15" fillId="0" borderId="5" xfId="0" applyFont="1" applyBorder="1" applyProtection="1"/>
    <xf numFmtId="0" fontId="15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</xf>
    <xf numFmtId="44" fontId="15" fillId="8" borderId="14" xfId="1" applyNumberFormat="1" applyFont="1" applyFill="1" applyBorder="1" applyAlignment="1" applyProtection="1">
      <alignment vertical="center"/>
    </xf>
    <xf numFmtId="1" fontId="15" fillId="4" borderId="14" xfId="0" applyNumberFormat="1" applyFont="1" applyFill="1" applyBorder="1" applyAlignment="1" applyProtection="1">
      <alignment horizontal="center" vertical="center"/>
    </xf>
    <xf numFmtId="8" fontId="15" fillId="3" borderId="14" xfId="0" applyNumberFormat="1" applyFont="1" applyFill="1" applyBorder="1" applyAlignment="1" applyProtection="1">
      <alignment horizontal="center" vertical="center"/>
    </xf>
    <xf numFmtId="0" fontId="15" fillId="4" borderId="14" xfId="0" applyFont="1" applyFill="1" applyBorder="1" applyAlignment="1" applyProtection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  <color rgb="FFC5D9F1"/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2">
    <tabColor rgb="FF0000FF"/>
    <pageSetUpPr fitToPage="1"/>
  </sheetPr>
  <dimension ref="A1:U156"/>
  <sheetViews>
    <sheetView showGridLines="0" tabSelected="1" defaultGridColor="0" topLeftCell="J1" colorId="22" workbookViewId="0">
      <pane ySplit="3" topLeftCell="A4" activePane="bottomLeft" state="frozen"/>
      <selection pane="bottomLeft" activeCell="R122" activeCellId="5" sqref="E122 H122 J122 L122 P122 R122"/>
    </sheetView>
  </sheetViews>
  <sheetFormatPr defaultColWidth="8.7265625" defaultRowHeight="12.5" x14ac:dyDescent="0.25"/>
  <cols>
    <col min="1" max="1" width="5.1796875" bestFit="1" customWidth="1"/>
    <col min="2" max="2" width="53.1796875" customWidth="1"/>
    <col min="3" max="3" width="11.453125" bestFit="1" customWidth="1"/>
    <col min="4" max="4" width="9.36328125" bestFit="1" customWidth="1"/>
    <col min="5" max="5" width="14.26953125" customWidth="1"/>
    <col min="6" max="6" width="7.7265625" style="82" customWidth="1"/>
    <col min="7" max="7" width="6.1796875" style="82" customWidth="1"/>
    <col min="8" max="8" width="13.1796875" customWidth="1"/>
    <col min="9" max="9" width="2" customWidth="1"/>
    <col min="10" max="10" width="13.1796875" customWidth="1"/>
    <col min="11" max="11" width="2" customWidth="1"/>
    <col min="12" max="12" width="13.453125" customWidth="1"/>
    <col min="13" max="13" width="3.1796875" customWidth="1"/>
    <col min="14" max="14" width="14.453125" bestFit="1" customWidth="1"/>
    <col min="15" max="15" width="3.36328125" bestFit="1" customWidth="1"/>
    <col min="16" max="16" width="13" customWidth="1"/>
    <col min="17" max="17" width="3.54296875" customWidth="1"/>
    <col min="18" max="18" width="10.54296875" customWidth="1"/>
    <col min="19" max="19" width="3.54296875" customWidth="1"/>
    <col min="20" max="20" width="16.26953125" bestFit="1" customWidth="1"/>
    <col min="21" max="21" width="13.26953125" bestFit="1" customWidth="1"/>
  </cols>
  <sheetData>
    <row r="1" spans="1:21" ht="15.5" x14ac:dyDescent="0.35">
      <c r="A1" s="136"/>
      <c r="B1" s="137" t="s">
        <v>0</v>
      </c>
      <c r="C1" s="137" t="s">
        <v>54</v>
      </c>
      <c r="D1" s="137"/>
      <c r="E1" s="137"/>
      <c r="F1" s="138"/>
      <c r="G1" s="138"/>
      <c r="H1" s="137"/>
      <c r="I1" s="137"/>
      <c r="J1" s="137"/>
      <c r="K1" s="137"/>
      <c r="L1" s="137" t="s">
        <v>25</v>
      </c>
      <c r="M1" s="137"/>
      <c r="N1" s="139">
        <f ca="1">NOW()</f>
        <v>43474.672502777779</v>
      </c>
      <c r="O1" s="140"/>
      <c r="P1" s="141"/>
      <c r="Q1" s="137"/>
      <c r="R1" s="141"/>
      <c r="S1" s="137"/>
      <c r="T1" s="142"/>
      <c r="U1" s="143"/>
    </row>
    <row r="2" spans="1:21" ht="93" x14ac:dyDescent="0.35">
      <c r="A2" s="144"/>
      <c r="B2" s="145" t="s">
        <v>1</v>
      </c>
      <c r="C2" s="146" t="s">
        <v>2</v>
      </c>
      <c r="D2" s="146" t="s">
        <v>3</v>
      </c>
      <c r="E2" s="146" t="s">
        <v>4</v>
      </c>
      <c r="F2" s="146" t="s">
        <v>5</v>
      </c>
      <c r="G2" s="146" t="s">
        <v>6</v>
      </c>
      <c r="H2" s="147"/>
      <c r="I2" s="148"/>
      <c r="J2" s="149" t="s">
        <v>12</v>
      </c>
      <c r="K2" s="149"/>
      <c r="L2" s="149"/>
      <c r="M2" s="149"/>
      <c r="N2" s="149"/>
      <c r="O2" s="150"/>
      <c r="P2" s="151"/>
      <c r="Q2" s="150"/>
      <c r="R2" s="151"/>
      <c r="S2" s="150"/>
      <c r="T2" s="147" t="s">
        <v>7</v>
      </c>
      <c r="U2" s="143"/>
    </row>
    <row r="3" spans="1:21" ht="39.75" customHeight="1" x14ac:dyDescent="0.35">
      <c r="A3" s="152" t="s">
        <v>17</v>
      </c>
      <c r="B3" s="153"/>
      <c r="C3" s="154"/>
      <c r="D3" s="154"/>
      <c r="E3" s="154"/>
      <c r="F3" s="154"/>
      <c r="G3" s="154"/>
      <c r="H3" s="151" t="s">
        <v>55</v>
      </c>
      <c r="I3" s="151" t="s">
        <v>11</v>
      </c>
      <c r="J3" s="151" t="s">
        <v>56</v>
      </c>
      <c r="K3" s="151" t="s">
        <v>11</v>
      </c>
      <c r="L3" s="151" t="s">
        <v>18</v>
      </c>
      <c r="M3" s="151" t="s">
        <v>11</v>
      </c>
      <c r="N3" s="151" t="s">
        <v>50</v>
      </c>
      <c r="O3" s="151"/>
      <c r="P3" s="150" t="s">
        <v>64</v>
      </c>
      <c r="Q3" s="151"/>
      <c r="R3" s="150" t="s">
        <v>14</v>
      </c>
      <c r="S3" s="151"/>
      <c r="T3" s="155"/>
      <c r="U3" s="143"/>
    </row>
    <row r="4" spans="1:21" s="10" customFormat="1" ht="15" customHeight="1" x14ac:dyDescent="0.25">
      <c r="A4" s="156">
        <v>1</v>
      </c>
      <c r="B4" s="157" t="s">
        <v>57</v>
      </c>
      <c r="C4" s="158">
        <v>14225</v>
      </c>
      <c r="D4" s="159">
        <v>42332</v>
      </c>
      <c r="E4" s="160">
        <v>17612.97</v>
      </c>
      <c r="F4" s="161"/>
      <c r="G4" s="159"/>
      <c r="H4" s="162"/>
      <c r="I4" s="163"/>
      <c r="J4" s="162"/>
      <c r="K4" s="163"/>
      <c r="L4" s="162"/>
      <c r="M4" s="164"/>
      <c r="N4" s="162">
        <v>17613</v>
      </c>
      <c r="O4" s="163">
        <v>1</v>
      </c>
      <c r="P4" s="162"/>
      <c r="Q4" s="163"/>
      <c r="R4" s="162"/>
      <c r="S4" s="163"/>
      <c r="T4" s="165">
        <f t="shared" ref="T4:T42" si="0">+N4+L4+J4</f>
        <v>17613</v>
      </c>
      <c r="U4" s="166"/>
    </row>
    <row r="5" spans="1:21" s="10" customFormat="1" ht="15" customHeight="1" x14ac:dyDescent="0.25">
      <c r="A5" s="156">
        <v>2</v>
      </c>
      <c r="B5" s="157" t="s">
        <v>22</v>
      </c>
      <c r="C5" s="158">
        <v>14226</v>
      </c>
      <c r="D5" s="159">
        <v>42332</v>
      </c>
      <c r="E5" s="160">
        <v>1620.25</v>
      </c>
      <c r="F5" s="161"/>
      <c r="G5" s="159"/>
      <c r="H5" s="162"/>
      <c r="I5" s="163"/>
      <c r="J5" s="162"/>
      <c r="K5" s="163"/>
      <c r="L5" s="162"/>
      <c r="M5" s="164"/>
      <c r="N5" s="162">
        <v>1620</v>
      </c>
      <c r="O5" s="163">
        <v>1</v>
      </c>
      <c r="P5" s="162"/>
      <c r="Q5" s="163"/>
      <c r="R5" s="162"/>
      <c r="S5" s="163"/>
      <c r="T5" s="165">
        <f t="shared" si="0"/>
        <v>1620</v>
      </c>
      <c r="U5" s="166"/>
    </row>
    <row r="6" spans="1:21" s="10" customFormat="1" ht="15" customHeight="1" x14ac:dyDescent="0.25">
      <c r="A6" s="156">
        <v>3</v>
      </c>
      <c r="B6" s="157" t="s">
        <v>22</v>
      </c>
      <c r="C6" s="167">
        <v>14394</v>
      </c>
      <c r="D6" s="159">
        <v>42360</v>
      </c>
      <c r="E6" s="160">
        <v>1055.75</v>
      </c>
      <c r="F6" s="161"/>
      <c r="G6" s="159"/>
      <c r="H6" s="162"/>
      <c r="I6" s="163"/>
      <c r="J6" s="162"/>
      <c r="K6" s="163"/>
      <c r="L6" s="162"/>
      <c r="M6" s="164"/>
      <c r="N6" s="162">
        <v>1056</v>
      </c>
      <c r="O6" s="164">
        <v>1</v>
      </c>
      <c r="P6" s="162"/>
      <c r="Q6" s="164"/>
      <c r="R6" s="162"/>
      <c r="S6" s="164"/>
      <c r="T6" s="165">
        <f t="shared" si="0"/>
        <v>1056</v>
      </c>
      <c r="U6" s="166"/>
    </row>
    <row r="7" spans="1:21" s="10" customFormat="1" ht="15" customHeight="1" x14ac:dyDescent="0.25">
      <c r="A7" s="156">
        <v>4</v>
      </c>
      <c r="B7" s="157" t="s">
        <v>57</v>
      </c>
      <c r="C7" s="158">
        <v>14395</v>
      </c>
      <c r="D7" s="159">
        <v>42360</v>
      </c>
      <c r="E7" s="160">
        <v>20914.5</v>
      </c>
      <c r="F7" s="161"/>
      <c r="G7" s="159"/>
      <c r="H7" s="162"/>
      <c r="I7" s="163"/>
      <c r="J7" s="162"/>
      <c r="K7" s="163"/>
      <c r="L7" s="162"/>
      <c r="M7" s="164"/>
      <c r="N7" s="162">
        <v>20915</v>
      </c>
      <c r="O7" s="163">
        <v>1</v>
      </c>
      <c r="P7" s="162"/>
      <c r="Q7" s="163"/>
      <c r="R7" s="162"/>
      <c r="S7" s="163"/>
      <c r="T7" s="165">
        <f t="shared" si="0"/>
        <v>20915</v>
      </c>
      <c r="U7" s="166"/>
    </row>
    <row r="8" spans="1:21" s="10" customFormat="1" ht="15" customHeight="1" x14ac:dyDescent="0.25">
      <c r="A8" s="156">
        <v>5</v>
      </c>
      <c r="B8" s="157" t="s">
        <v>22</v>
      </c>
      <c r="C8" s="158">
        <v>14451</v>
      </c>
      <c r="D8" s="159">
        <v>42389</v>
      </c>
      <c r="E8" s="160">
        <v>1213.75</v>
      </c>
      <c r="F8" s="161"/>
      <c r="G8" s="159"/>
      <c r="H8" s="162"/>
      <c r="I8" s="163"/>
      <c r="J8" s="162"/>
      <c r="K8" s="163"/>
      <c r="L8" s="162"/>
      <c r="M8" s="164"/>
      <c r="N8" s="162">
        <v>1214</v>
      </c>
      <c r="O8" s="163">
        <v>1</v>
      </c>
      <c r="P8" s="162"/>
      <c r="Q8" s="163"/>
      <c r="R8" s="162"/>
      <c r="S8" s="163"/>
      <c r="T8" s="165">
        <f t="shared" si="0"/>
        <v>1214</v>
      </c>
      <c r="U8" s="168"/>
    </row>
    <row r="9" spans="1:21" s="10" customFormat="1" ht="15" customHeight="1" x14ac:dyDescent="0.25">
      <c r="A9" s="156">
        <v>6</v>
      </c>
      <c r="B9" s="157" t="s">
        <v>57</v>
      </c>
      <c r="C9" s="158">
        <v>14452</v>
      </c>
      <c r="D9" s="159">
        <v>42389</v>
      </c>
      <c r="E9" s="160">
        <v>26077</v>
      </c>
      <c r="F9" s="161"/>
      <c r="G9" s="159"/>
      <c r="H9" s="162"/>
      <c r="I9" s="163"/>
      <c r="J9" s="162"/>
      <c r="K9" s="163"/>
      <c r="L9" s="162"/>
      <c r="M9" s="164"/>
      <c r="N9" s="162">
        <v>26077</v>
      </c>
      <c r="O9" s="164">
        <v>1</v>
      </c>
      <c r="P9" s="162"/>
      <c r="Q9" s="163"/>
      <c r="R9" s="162"/>
      <c r="S9" s="163"/>
      <c r="T9" s="165">
        <f t="shared" si="0"/>
        <v>26077</v>
      </c>
      <c r="U9" s="168"/>
    </row>
    <row r="10" spans="1:21" s="10" customFormat="1" ht="15" customHeight="1" x14ac:dyDescent="0.25">
      <c r="A10" s="156">
        <v>7</v>
      </c>
      <c r="B10" s="157" t="s">
        <v>57</v>
      </c>
      <c r="C10" s="158">
        <v>14557</v>
      </c>
      <c r="D10" s="159">
        <v>42416</v>
      </c>
      <c r="E10" s="160">
        <v>17303</v>
      </c>
      <c r="F10" s="161"/>
      <c r="G10" s="159"/>
      <c r="H10" s="162"/>
      <c r="I10" s="163"/>
      <c r="J10" s="162"/>
      <c r="K10" s="163"/>
      <c r="L10" s="162"/>
      <c r="M10" s="164"/>
      <c r="N10" s="162">
        <v>17303</v>
      </c>
      <c r="O10" s="163">
        <v>1</v>
      </c>
      <c r="P10" s="162"/>
      <c r="Q10" s="163"/>
      <c r="R10" s="162"/>
      <c r="S10" s="163"/>
      <c r="T10" s="165">
        <f t="shared" si="0"/>
        <v>17303</v>
      </c>
      <c r="U10" s="166"/>
    </row>
    <row r="11" spans="1:21" s="10" customFormat="1" ht="15" customHeight="1" x14ac:dyDescent="0.25">
      <c r="A11" s="156">
        <v>8</v>
      </c>
      <c r="B11" s="157" t="s">
        <v>22</v>
      </c>
      <c r="C11" s="158">
        <v>14558</v>
      </c>
      <c r="D11" s="159">
        <v>42416</v>
      </c>
      <c r="E11" s="160">
        <v>3015.75</v>
      </c>
      <c r="F11" s="161"/>
      <c r="G11" s="159"/>
      <c r="H11" s="162"/>
      <c r="I11" s="163"/>
      <c r="J11" s="162"/>
      <c r="K11" s="163"/>
      <c r="L11" s="162"/>
      <c r="M11" s="164"/>
      <c r="N11" s="162">
        <v>3016</v>
      </c>
      <c r="O11" s="163">
        <v>1</v>
      </c>
      <c r="P11" s="162"/>
      <c r="Q11" s="163"/>
      <c r="R11" s="162"/>
      <c r="S11" s="163"/>
      <c r="T11" s="165">
        <f t="shared" si="0"/>
        <v>3016</v>
      </c>
      <c r="U11" s="166"/>
    </row>
    <row r="12" spans="1:21" s="10" customFormat="1" ht="15" customHeight="1" x14ac:dyDescent="0.25">
      <c r="A12" s="156">
        <v>9</v>
      </c>
      <c r="B12" s="157" t="s">
        <v>57</v>
      </c>
      <c r="C12" s="158">
        <v>14650</v>
      </c>
      <c r="D12" s="159">
        <v>42451</v>
      </c>
      <c r="E12" s="160">
        <v>23957.05</v>
      </c>
      <c r="F12" s="161"/>
      <c r="G12" s="159"/>
      <c r="H12" s="162"/>
      <c r="I12" s="163"/>
      <c r="J12" s="162"/>
      <c r="K12" s="163"/>
      <c r="L12" s="162"/>
      <c r="M12" s="164"/>
      <c r="N12" s="162">
        <v>23957</v>
      </c>
      <c r="O12" s="164">
        <v>1</v>
      </c>
      <c r="P12" s="162"/>
      <c r="Q12" s="163"/>
      <c r="R12" s="162"/>
      <c r="S12" s="163"/>
      <c r="T12" s="165">
        <f t="shared" si="0"/>
        <v>23957</v>
      </c>
      <c r="U12" s="168"/>
    </row>
    <row r="13" spans="1:21" s="10" customFormat="1" ht="15" customHeight="1" x14ac:dyDescent="0.25">
      <c r="A13" s="156">
        <v>10</v>
      </c>
      <c r="B13" s="157" t="s">
        <v>58</v>
      </c>
      <c r="C13" s="158">
        <v>14650</v>
      </c>
      <c r="D13" s="159">
        <v>42451</v>
      </c>
      <c r="E13" s="160">
        <v>1792.35</v>
      </c>
      <c r="F13" s="161"/>
      <c r="G13" s="159"/>
      <c r="H13" s="162"/>
      <c r="I13" s="163"/>
      <c r="J13" s="162"/>
      <c r="K13" s="163"/>
      <c r="L13" s="162"/>
      <c r="M13" s="164"/>
      <c r="N13" s="162">
        <v>1792</v>
      </c>
      <c r="O13" s="163">
        <v>1</v>
      </c>
      <c r="P13" s="162"/>
      <c r="Q13" s="163"/>
      <c r="R13" s="162"/>
      <c r="S13" s="163"/>
      <c r="T13" s="165">
        <f t="shared" si="0"/>
        <v>1792</v>
      </c>
      <c r="U13" s="168"/>
    </row>
    <row r="14" spans="1:21" s="10" customFormat="1" ht="15" customHeight="1" x14ac:dyDescent="0.25">
      <c r="A14" s="156">
        <v>11</v>
      </c>
      <c r="B14" s="157" t="s">
        <v>62</v>
      </c>
      <c r="C14" s="158">
        <v>14651</v>
      </c>
      <c r="D14" s="159">
        <v>42451</v>
      </c>
      <c r="E14" s="160">
        <v>3839.5</v>
      </c>
      <c r="F14" s="161"/>
      <c r="G14" s="159"/>
      <c r="H14" s="162"/>
      <c r="I14" s="163"/>
      <c r="J14" s="162"/>
      <c r="K14" s="163"/>
      <c r="L14" s="162"/>
      <c r="M14" s="164"/>
      <c r="N14" s="162">
        <v>3840</v>
      </c>
      <c r="O14" s="163">
        <v>1</v>
      </c>
      <c r="P14" s="162"/>
      <c r="Q14" s="163"/>
      <c r="R14" s="162"/>
      <c r="S14" s="163"/>
      <c r="T14" s="165">
        <f t="shared" si="0"/>
        <v>3840</v>
      </c>
      <c r="U14" s="166"/>
    </row>
    <row r="15" spans="1:21" s="10" customFormat="1" ht="15" customHeight="1" x14ac:dyDescent="0.25">
      <c r="A15" s="156">
        <v>12</v>
      </c>
      <c r="B15" s="157" t="s">
        <v>61</v>
      </c>
      <c r="C15" s="158">
        <v>14776</v>
      </c>
      <c r="D15" s="159">
        <v>42481</v>
      </c>
      <c r="E15" s="160">
        <v>1805.5</v>
      </c>
      <c r="F15" s="161"/>
      <c r="G15" s="159"/>
      <c r="H15" s="162"/>
      <c r="I15" s="163"/>
      <c r="J15" s="162"/>
      <c r="K15" s="163"/>
      <c r="L15" s="162"/>
      <c r="M15" s="164"/>
      <c r="N15" s="162">
        <v>1806</v>
      </c>
      <c r="O15" s="164">
        <v>1</v>
      </c>
      <c r="P15" s="162"/>
      <c r="Q15" s="163"/>
      <c r="R15" s="162"/>
      <c r="S15" s="163"/>
      <c r="T15" s="165">
        <f t="shared" si="0"/>
        <v>1806</v>
      </c>
      <c r="U15" s="168"/>
    </row>
    <row r="16" spans="1:21" s="10" customFormat="1" ht="15" customHeight="1" x14ac:dyDescent="0.25">
      <c r="A16" s="156">
        <v>13</v>
      </c>
      <c r="B16" s="157" t="s">
        <v>60</v>
      </c>
      <c r="C16" s="158">
        <v>14776</v>
      </c>
      <c r="D16" s="159">
        <v>42481</v>
      </c>
      <c r="E16" s="160">
        <v>7269.5</v>
      </c>
      <c r="F16" s="161"/>
      <c r="G16" s="159"/>
      <c r="H16" s="162"/>
      <c r="I16" s="163"/>
      <c r="J16" s="162"/>
      <c r="K16" s="163"/>
      <c r="L16" s="162"/>
      <c r="M16" s="164"/>
      <c r="N16" s="162">
        <v>7270</v>
      </c>
      <c r="O16" s="163">
        <v>1</v>
      </c>
      <c r="P16" s="162"/>
      <c r="Q16" s="163"/>
      <c r="R16" s="162"/>
      <c r="S16" s="163"/>
      <c r="T16" s="165">
        <f t="shared" si="0"/>
        <v>7270</v>
      </c>
      <c r="U16" s="168"/>
    </row>
    <row r="17" spans="1:21" ht="15" customHeight="1" x14ac:dyDescent="0.35">
      <c r="A17" s="156">
        <v>14</v>
      </c>
      <c r="B17" s="157" t="s">
        <v>59</v>
      </c>
      <c r="C17" s="158">
        <v>14776</v>
      </c>
      <c r="D17" s="159">
        <v>42481</v>
      </c>
      <c r="E17" s="160">
        <v>4251.57</v>
      </c>
      <c r="F17" s="161"/>
      <c r="G17" s="159"/>
      <c r="H17" s="162"/>
      <c r="I17" s="163"/>
      <c r="J17" s="162"/>
      <c r="K17" s="163"/>
      <c r="L17" s="162"/>
      <c r="M17" s="164"/>
      <c r="N17" s="162">
        <v>4252</v>
      </c>
      <c r="O17" s="163">
        <v>1</v>
      </c>
      <c r="P17" s="162"/>
      <c r="Q17" s="163"/>
      <c r="R17" s="162"/>
      <c r="S17" s="163"/>
      <c r="T17" s="165">
        <f t="shared" si="0"/>
        <v>4252</v>
      </c>
      <c r="U17" s="143"/>
    </row>
    <row r="18" spans="1:21" ht="15" customHeight="1" x14ac:dyDescent="0.35">
      <c r="A18" s="156">
        <v>15</v>
      </c>
      <c r="B18" s="157" t="s">
        <v>62</v>
      </c>
      <c r="C18" s="158">
        <v>14777</v>
      </c>
      <c r="D18" s="159">
        <v>42481</v>
      </c>
      <c r="E18" s="160">
        <v>1194.5999999999999</v>
      </c>
      <c r="F18" s="161"/>
      <c r="G18" s="159"/>
      <c r="H18" s="162"/>
      <c r="I18" s="163"/>
      <c r="J18" s="162"/>
      <c r="K18" s="163"/>
      <c r="L18" s="162"/>
      <c r="M18" s="164"/>
      <c r="N18" s="162">
        <v>1195</v>
      </c>
      <c r="O18" s="164">
        <v>1</v>
      </c>
      <c r="P18" s="162"/>
      <c r="Q18" s="163"/>
      <c r="R18" s="162"/>
      <c r="S18" s="163"/>
      <c r="T18" s="165">
        <f t="shared" si="0"/>
        <v>1195</v>
      </c>
      <c r="U18" s="143" t="s">
        <v>63</v>
      </c>
    </row>
    <row r="19" spans="1:21" ht="15" customHeight="1" x14ac:dyDescent="0.35">
      <c r="A19" s="156">
        <v>16</v>
      </c>
      <c r="B19" s="157" t="s">
        <v>62</v>
      </c>
      <c r="C19" s="158">
        <v>14929</v>
      </c>
      <c r="D19" s="159">
        <v>42515</v>
      </c>
      <c r="E19" s="160">
        <v>1276.5</v>
      </c>
      <c r="F19" s="161"/>
      <c r="G19" s="159"/>
      <c r="H19" s="162"/>
      <c r="I19" s="163"/>
      <c r="J19" s="162"/>
      <c r="K19" s="163"/>
      <c r="L19" s="162">
        <v>1277</v>
      </c>
      <c r="M19" s="169">
        <v>1</v>
      </c>
      <c r="N19" s="162"/>
      <c r="O19" s="163"/>
      <c r="P19" s="162"/>
      <c r="Q19" s="163"/>
      <c r="R19" s="162"/>
      <c r="S19" s="163"/>
      <c r="T19" s="165">
        <f t="shared" si="0"/>
        <v>1277</v>
      </c>
      <c r="U19" s="143"/>
    </row>
    <row r="20" spans="1:21" ht="15" customHeight="1" x14ac:dyDescent="0.35">
      <c r="A20" s="156">
        <v>17</v>
      </c>
      <c r="B20" s="157" t="s">
        <v>60</v>
      </c>
      <c r="C20" s="158">
        <v>14930</v>
      </c>
      <c r="D20" s="159">
        <v>42515</v>
      </c>
      <c r="E20" s="160">
        <v>5102.01</v>
      </c>
      <c r="F20" s="161"/>
      <c r="G20" s="159"/>
      <c r="H20" s="162"/>
      <c r="I20" s="163"/>
      <c r="J20" s="162"/>
      <c r="K20" s="163"/>
      <c r="L20" s="162">
        <v>5102</v>
      </c>
      <c r="M20" s="169">
        <v>1</v>
      </c>
      <c r="N20" s="162"/>
      <c r="O20" s="163"/>
      <c r="P20" s="162"/>
      <c r="Q20" s="163"/>
      <c r="R20" s="162"/>
      <c r="S20" s="163"/>
      <c r="T20" s="165">
        <f t="shared" si="0"/>
        <v>5102</v>
      </c>
      <c r="U20" s="143"/>
    </row>
    <row r="21" spans="1:21" ht="15" customHeight="1" x14ac:dyDescent="0.35">
      <c r="A21" s="156">
        <v>18</v>
      </c>
      <c r="B21" s="157" t="s">
        <v>59</v>
      </c>
      <c r="C21" s="158">
        <v>14930</v>
      </c>
      <c r="D21" s="159">
        <v>42515</v>
      </c>
      <c r="E21" s="160">
        <v>5764.19</v>
      </c>
      <c r="F21" s="161"/>
      <c r="G21" s="159"/>
      <c r="H21" s="162"/>
      <c r="I21" s="163"/>
      <c r="J21" s="162"/>
      <c r="K21" s="163"/>
      <c r="L21" s="162">
        <v>5764</v>
      </c>
      <c r="M21" s="169">
        <v>1</v>
      </c>
      <c r="N21" s="162"/>
      <c r="O21" s="163"/>
      <c r="P21" s="162"/>
      <c r="Q21" s="163"/>
      <c r="R21" s="162"/>
      <c r="S21" s="163"/>
      <c r="T21" s="165">
        <f t="shared" si="0"/>
        <v>5764</v>
      </c>
      <c r="U21" s="143"/>
    </row>
    <row r="22" spans="1:21" ht="15" customHeight="1" x14ac:dyDescent="0.35">
      <c r="A22" s="156">
        <v>19</v>
      </c>
      <c r="B22" s="157" t="s">
        <v>60</v>
      </c>
      <c r="C22" s="158">
        <v>15010</v>
      </c>
      <c r="D22" s="159">
        <v>42542</v>
      </c>
      <c r="E22" s="160">
        <v>2449.27</v>
      </c>
      <c r="F22" s="161"/>
      <c r="G22" s="159"/>
      <c r="H22" s="162"/>
      <c r="I22" s="163"/>
      <c r="J22" s="162"/>
      <c r="K22" s="163"/>
      <c r="L22" s="162">
        <v>2449</v>
      </c>
      <c r="M22" s="169">
        <v>1</v>
      </c>
      <c r="N22" s="162"/>
      <c r="O22" s="163"/>
      <c r="P22" s="162"/>
      <c r="Q22" s="163"/>
      <c r="R22" s="162"/>
      <c r="S22" s="163"/>
      <c r="T22" s="165">
        <f t="shared" si="0"/>
        <v>2449</v>
      </c>
      <c r="U22" s="143"/>
    </row>
    <row r="23" spans="1:21" ht="15" customHeight="1" x14ac:dyDescent="0.35">
      <c r="A23" s="156">
        <v>20</v>
      </c>
      <c r="B23" s="157" t="s">
        <v>59</v>
      </c>
      <c r="C23" s="158">
        <v>15010</v>
      </c>
      <c r="D23" s="159">
        <v>42542</v>
      </c>
      <c r="E23" s="160">
        <v>84.26</v>
      </c>
      <c r="F23" s="161"/>
      <c r="G23" s="159"/>
      <c r="H23" s="162"/>
      <c r="I23" s="163"/>
      <c r="J23" s="162"/>
      <c r="K23" s="163"/>
      <c r="L23" s="162">
        <v>84</v>
      </c>
      <c r="M23" s="169">
        <v>1</v>
      </c>
      <c r="N23" s="162"/>
      <c r="O23" s="163"/>
      <c r="P23" s="162"/>
      <c r="Q23" s="163"/>
      <c r="R23" s="162"/>
      <c r="S23" s="163"/>
      <c r="T23" s="165">
        <f t="shared" si="0"/>
        <v>84</v>
      </c>
      <c r="U23" s="143"/>
    </row>
    <row r="24" spans="1:21" ht="15" customHeight="1" x14ac:dyDescent="0.35">
      <c r="A24" s="156">
        <v>21</v>
      </c>
      <c r="B24" s="157" t="s">
        <v>27</v>
      </c>
      <c r="C24" s="158">
        <v>15010</v>
      </c>
      <c r="D24" s="159">
        <v>42542</v>
      </c>
      <c r="E24" s="160">
        <v>5672.97</v>
      </c>
      <c r="F24" s="161"/>
      <c r="G24" s="159"/>
      <c r="H24" s="162"/>
      <c r="I24" s="163"/>
      <c r="J24" s="162"/>
      <c r="K24" s="163"/>
      <c r="L24" s="162">
        <v>5673</v>
      </c>
      <c r="M24" s="169">
        <v>1</v>
      </c>
      <c r="N24" s="162"/>
      <c r="O24" s="163"/>
      <c r="P24" s="162"/>
      <c r="Q24" s="163"/>
      <c r="R24" s="162"/>
      <c r="S24" s="163"/>
      <c r="T24" s="165">
        <f t="shared" si="0"/>
        <v>5673</v>
      </c>
      <c r="U24" s="170"/>
    </row>
    <row r="25" spans="1:21" ht="15" customHeight="1" x14ac:dyDescent="0.35">
      <c r="A25" s="156">
        <v>22</v>
      </c>
      <c r="B25" s="157" t="s">
        <v>65</v>
      </c>
      <c r="C25" s="158">
        <v>15011</v>
      </c>
      <c r="D25" s="159">
        <v>42542</v>
      </c>
      <c r="E25" s="160">
        <v>2166.1999999999998</v>
      </c>
      <c r="F25" s="161"/>
      <c r="G25" s="159"/>
      <c r="H25" s="162"/>
      <c r="I25" s="163"/>
      <c r="J25" s="162"/>
      <c r="K25" s="163"/>
      <c r="L25" s="162">
        <v>2166</v>
      </c>
      <c r="M25" s="169">
        <v>1</v>
      </c>
      <c r="N25" s="162"/>
      <c r="O25" s="163"/>
      <c r="P25" s="162"/>
      <c r="Q25" s="163"/>
      <c r="R25" s="162"/>
      <c r="S25" s="163"/>
      <c r="T25" s="165">
        <f t="shared" si="0"/>
        <v>2166</v>
      </c>
      <c r="U25" s="170"/>
    </row>
    <row r="26" spans="1:21" ht="15" customHeight="1" x14ac:dyDescent="0.35">
      <c r="A26" s="156">
        <v>23</v>
      </c>
      <c r="B26" s="157" t="s">
        <v>62</v>
      </c>
      <c r="C26" s="158">
        <v>15013</v>
      </c>
      <c r="D26" s="159">
        <v>42542</v>
      </c>
      <c r="E26" s="160">
        <v>1552</v>
      </c>
      <c r="F26" s="161"/>
      <c r="G26" s="159"/>
      <c r="H26" s="162"/>
      <c r="I26" s="163"/>
      <c r="J26" s="162"/>
      <c r="K26" s="163"/>
      <c r="L26" s="162">
        <v>1552</v>
      </c>
      <c r="M26" s="169">
        <v>1</v>
      </c>
      <c r="N26" s="162"/>
      <c r="O26" s="163"/>
      <c r="P26" s="162"/>
      <c r="Q26" s="163"/>
      <c r="R26" s="162"/>
      <c r="S26" s="163"/>
      <c r="T26" s="171">
        <f t="shared" si="0"/>
        <v>1552</v>
      </c>
      <c r="U26" s="170"/>
    </row>
    <row r="27" spans="1:21" ht="15" customHeight="1" x14ac:dyDescent="0.25">
      <c r="A27" s="156">
        <v>24</v>
      </c>
      <c r="B27" s="157" t="s">
        <v>66</v>
      </c>
      <c r="C27" s="158">
        <v>1</v>
      </c>
      <c r="D27" s="159">
        <v>42550</v>
      </c>
      <c r="E27" s="160">
        <v>282992.18</v>
      </c>
      <c r="F27" s="161"/>
      <c r="G27" s="159"/>
      <c r="H27" s="162"/>
      <c r="I27" s="163"/>
      <c r="J27" s="135">
        <f>E27-(L27+N27)</f>
        <v>170436.18</v>
      </c>
      <c r="K27" s="163">
        <v>1</v>
      </c>
      <c r="L27" s="135">
        <v>112556</v>
      </c>
      <c r="M27" s="169">
        <v>1</v>
      </c>
      <c r="N27" s="162"/>
      <c r="O27" s="163"/>
      <c r="P27" s="162"/>
      <c r="Q27" s="163"/>
      <c r="R27" s="162"/>
      <c r="S27" s="163"/>
      <c r="T27" s="172">
        <f t="shared" si="0"/>
        <v>282992.18</v>
      </c>
      <c r="U27" s="173"/>
    </row>
    <row r="28" spans="1:21" ht="15" customHeight="1" x14ac:dyDescent="0.25">
      <c r="A28" s="156">
        <v>25</v>
      </c>
      <c r="B28" s="157" t="s">
        <v>70</v>
      </c>
      <c r="C28" s="158">
        <v>1</v>
      </c>
      <c r="D28" s="159">
        <v>42530</v>
      </c>
      <c r="E28" s="160">
        <v>19855</v>
      </c>
      <c r="F28" s="161"/>
      <c r="G28" s="159"/>
      <c r="H28" s="162"/>
      <c r="I28" s="163"/>
      <c r="J28" s="162"/>
      <c r="K28" s="163"/>
      <c r="L28" s="162">
        <f>E28</f>
        <v>19855</v>
      </c>
      <c r="M28" s="169">
        <v>2</v>
      </c>
      <c r="N28" s="162"/>
      <c r="O28" s="163"/>
      <c r="P28" s="162"/>
      <c r="Q28" s="163"/>
      <c r="R28" s="162"/>
      <c r="S28" s="163"/>
      <c r="T28" s="165">
        <f t="shared" si="0"/>
        <v>19855</v>
      </c>
      <c r="U28" s="173"/>
    </row>
    <row r="29" spans="1:21" ht="15" customHeight="1" x14ac:dyDescent="0.35">
      <c r="A29" s="156">
        <v>26</v>
      </c>
      <c r="B29" s="157" t="s">
        <v>71</v>
      </c>
      <c r="C29" s="158">
        <v>1010</v>
      </c>
      <c r="D29" s="159">
        <v>42540</v>
      </c>
      <c r="E29" s="160">
        <v>602.75</v>
      </c>
      <c r="F29" s="161"/>
      <c r="G29" s="159"/>
      <c r="H29" s="162"/>
      <c r="I29" s="163"/>
      <c r="J29" s="162"/>
      <c r="K29" s="163"/>
      <c r="L29" s="162">
        <v>603</v>
      </c>
      <c r="M29" s="169">
        <v>2</v>
      </c>
      <c r="N29" s="162"/>
      <c r="O29" s="169"/>
      <c r="P29" s="162"/>
      <c r="Q29" s="169"/>
      <c r="R29" s="162"/>
      <c r="S29" s="169"/>
      <c r="T29" s="165">
        <f t="shared" si="0"/>
        <v>603</v>
      </c>
      <c r="U29" s="174"/>
    </row>
    <row r="30" spans="1:21" ht="15" customHeight="1" x14ac:dyDescent="0.35">
      <c r="A30" s="156">
        <v>27</v>
      </c>
      <c r="B30" s="157" t="s">
        <v>72</v>
      </c>
      <c r="C30" s="158">
        <v>635796</v>
      </c>
      <c r="D30" s="159">
        <v>42543</v>
      </c>
      <c r="E30" s="160">
        <v>1138.5999999999999</v>
      </c>
      <c r="F30" s="161"/>
      <c r="G30" s="159"/>
      <c r="H30" s="162"/>
      <c r="I30" s="163"/>
      <c r="J30" s="162"/>
      <c r="K30" s="163"/>
      <c r="L30" s="162">
        <v>1139</v>
      </c>
      <c r="M30" s="169">
        <v>2</v>
      </c>
      <c r="N30" s="162"/>
      <c r="O30" s="163"/>
      <c r="P30" s="162"/>
      <c r="Q30" s="163"/>
      <c r="R30" s="162"/>
      <c r="S30" s="163"/>
      <c r="T30" s="165">
        <f t="shared" si="0"/>
        <v>1139</v>
      </c>
      <c r="U30" s="170"/>
    </row>
    <row r="31" spans="1:21" ht="15" customHeight="1" x14ac:dyDescent="0.35">
      <c r="A31" s="156">
        <v>28</v>
      </c>
      <c r="B31" s="157" t="s">
        <v>72</v>
      </c>
      <c r="C31" s="158">
        <v>635795</v>
      </c>
      <c r="D31" s="159">
        <v>42545</v>
      </c>
      <c r="E31" s="160">
        <v>2497.39</v>
      </c>
      <c r="F31" s="161"/>
      <c r="G31" s="159"/>
      <c r="H31" s="162"/>
      <c r="I31" s="163"/>
      <c r="J31" s="162"/>
      <c r="K31" s="163"/>
      <c r="L31" s="162">
        <v>2497</v>
      </c>
      <c r="M31" s="169">
        <v>2</v>
      </c>
      <c r="N31" s="162"/>
      <c r="O31" s="163"/>
      <c r="P31" s="162"/>
      <c r="Q31" s="163"/>
      <c r="R31" s="162"/>
      <c r="S31" s="163"/>
      <c r="T31" s="165">
        <f t="shared" si="0"/>
        <v>2497</v>
      </c>
      <c r="U31" s="174"/>
    </row>
    <row r="32" spans="1:21" s="9" customFormat="1" ht="15" customHeight="1" x14ac:dyDescent="0.35">
      <c r="A32" s="156">
        <v>29</v>
      </c>
      <c r="B32" s="157" t="s">
        <v>71</v>
      </c>
      <c r="C32" s="158">
        <v>1021</v>
      </c>
      <c r="D32" s="159">
        <v>42549</v>
      </c>
      <c r="E32" s="160">
        <v>4370</v>
      </c>
      <c r="F32" s="161"/>
      <c r="G32" s="159"/>
      <c r="H32" s="162"/>
      <c r="I32" s="163"/>
      <c r="J32" s="162"/>
      <c r="K32" s="163"/>
      <c r="L32" s="162">
        <v>4370</v>
      </c>
      <c r="M32" s="169">
        <v>2</v>
      </c>
      <c r="N32" s="162"/>
      <c r="O32" s="163"/>
      <c r="P32" s="162"/>
      <c r="Q32" s="163"/>
      <c r="R32" s="162"/>
      <c r="S32" s="163"/>
      <c r="T32" s="165">
        <f t="shared" si="0"/>
        <v>4370</v>
      </c>
      <c r="U32" s="170"/>
    </row>
    <row r="33" spans="1:21" ht="15" customHeight="1" x14ac:dyDescent="0.35">
      <c r="A33" s="156">
        <v>30</v>
      </c>
      <c r="B33" s="157" t="s">
        <v>71</v>
      </c>
      <c r="C33" s="158">
        <v>1027</v>
      </c>
      <c r="D33" s="159">
        <v>42552</v>
      </c>
      <c r="E33" s="160">
        <v>210</v>
      </c>
      <c r="F33" s="161"/>
      <c r="G33" s="159"/>
      <c r="H33" s="162"/>
      <c r="I33" s="163"/>
      <c r="J33" s="162"/>
      <c r="K33" s="163"/>
      <c r="L33" s="162">
        <v>210</v>
      </c>
      <c r="M33" s="169">
        <v>2</v>
      </c>
      <c r="N33" s="162"/>
      <c r="O33" s="163"/>
      <c r="P33" s="162"/>
      <c r="Q33" s="163"/>
      <c r="R33" s="162"/>
      <c r="S33" s="163"/>
      <c r="T33" s="165">
        <f t="shared" si="0"/>
        <v>210</v>
      </c>
      <c r="U33" s="174"/>
    </row>
    <row r="34" spans="1:21" s="9" customFormat="1" ht="15" customHeight="1" x14ac:dyDescent="0.25">
      <c r="A34" s="156">
        <v>31</v>
      </c>
      <c r="B34" s="157" t="s">
        <v>68</v>
      </c>
      <c r="C34" s="158">
        <v>1</v>
      </c>
      <c r="D34" s="159">
        <v>42577</v>
      </c>
      <c r="E34" s="160">
        <v>5072</v>
      </c>
      <c r="F34" s="161"/>
      <c r="G34" s="159"/>
      <c r="H34" s="162"/>
      <c r="I34" s="163"/>
      <c r="J34" s="162"/>
      <c r="K34" s="163"/>
      <c r="L34" s="162"/>
      <c r="M34" s="169"/>
      <c r="N34" s="162">
        <v>5072</v>
      </c>
      <c r="O34" s="163">
        <v>1</v>
      </c>
      <c r="P34" s="162"/>
      <c r="Q34" s="163"/>
      <c r="R34" s="162"/>
      <c r="S34" s="163"/>
      <c r="T34" s="165">
        <f t="shared" si="0"/>
        <v>5072</v>
      </c>
      <c r="U34" s="175"/>
    </row>
    <row r="35" spans="1:21" ht="15" customHeight="1" x14ac:dyDescent="0.35">
      <c r="A35" s="156">
        <v>32</v>
      </c>
      <c r="B35" s="157" t="s">
        <v>69</v>
      </c>
      <c r="C35" s="158">
        <v>1</v>
      </c>
      <c r="D35" s="159">
        <v>42577</v>
      </c>
      <c r="E35" s="160">
        <v>25468</v>
      </c>
      <c r="F35" s="161"/>
      <c r="G35" s="159"/>
      <c r="H35" s="162"/>
      <c r="I35" s="163"/>
      <c r="J35" s="162"/>
      <c r="K35" s="163"/>
      <c r="L35" s="162">
        <v>25468</v>
      </c>
      <c r="M35" s="169">
        <v>1</v>
      </c>
      <c r="N35" s="162"/>
      <c r="O35" s="163"/>
      <c r="P35" s="162"/>
      <c r="Q35" s="163"/>
      <c r="R35" s="162"/>
      <c r="S35" s="163"/>
      <c r="T35" s="165">
        <f t="shared" si="0"/>
        <v>25468</v>
      </c>
      <c r="U35" s="170"/>
    </row>
    <row r="36" spans="1:21" ht="15" customHeight="1" x14ac:dyDescent="0.35">
      <c r="A36" s="156">
        <v>33</v>
      </c>
      <c r="B36" s="157" t="s">
        <v>67</v>
      </c>
      <c r="C36" s="158">
        <v>1</v>
      </c>
      <c r="D36" s="159">
        <v>42577</v>
      </c>
      <c r="E36" s="160">
        <v>538.21</v>
      </c>
      <c r="F36" s="161"/>
      <c r="G36" s="159"/>
      <c r="H36" s="162"/>
      <c r="I36" s="163"/>
      <c r="J36" s="162"/>
      <c r="K36" s="163"/>
      <c r="L36" s="162"/>
      <c r="M36" s="169"/>
      <c r="N36" s="162">
        <v>538.21</v>
      </c>
      <c r="O36" s="163">
        <v>1</v>
      </c>
      <c r="P36" s="162"/>
      <c r="Q36" s="163"/>
      <c r="R36" s="162"/>
      <c r="S36" s="163"/>
      <c r="T36" s="165">
        <f t="shared" si="0"/>
        <v>538.21</v>
      </c>
      <c r="U36" s="170"/>
    </row>
    <row r="37" spans="1:21" ht="15" customHeight="1" x14ac:dyDescent="0.35">
      <c r="A37" s="156">
        <v>34</v>
      </c>
      <c r="B37" s="157" t="s">
        <v>61</v>
      </c>
      <c r="C37" s="158">
        <v>1</v>
      </c>
      <c r="D37" s="159">
        <v>42570</v>
      </c>
      <c r="E37" s="160">
        <v>53.5</v>
      </c>
      <c r="F37" s="161"/>
      <c r="G37" s="159"/>
      <c r="H37" s="162"/>
      <c r="I37" s="163"/>
      <c r="J37" s="162"/>
      <c r="K37" s="163"/>
      <c r="L37" s="162">
        <v>54</v>
      </c>
      <c r="M37" s="169">
        <v>2</v>
      </c>
      <c r="N37" s="162"/>
      <c r="O37" s="163"/>
      <c r="P37" s="162"/>
      <c r="Q37" s="163"/>
      <c r="R37" s="162"/>
      <c r="S37" s="163"/>
      <c r="T37" s="165">
        <f t="shared" si="0"/>
        <v>54</v>
      </c>
      <c r="U37" s="170"/>
    </row>
    <row r="38" spans="1:21" ht="15" customHeight="1" x14ac:dyDescent="0.35">
      <c r="A38" s="156">
        <v>35</v>
      </c>
      <c r="B38" s="157" t="s">
        <v>60</v>
      </c>
      <c r="C38" s="158">
        <v>15119</v>
      </c>
      <c r="D38" s="159">
        <v>42570</v>
      </c>
      <c r="E38" s="160">
        <v>7715.62</v>
      </c>
      <c r="F38" s="161"/>
      <c r="G38" s="159"/>
      <c r="H38" s="162"/>
      <c r="I38" s="163"/>
      <c r="J38" s="162"/>
      <c r="K38" s="163"/>
      <c r="L38" s="162">
        <v>7716</v>
      </c>
      <c r="M38" s="163">
        <v>2</v>
      </c>
      <c r="N38" s="162"/>
      <c r="O38" s="163"/>
      <c r="P38" s="162"/>
      <c r="Q38" s="163"/>
      <c r="R38" s="162"/>
      <c r="S38" s="163"/>
      <c r="T38" s="165">
        <f t="shared" si="0"/>
        <v>7716</v>
      </c>
      <c r="U38" s="174"/>
    </row>
    <row r="39" spans="1:21" ht="15" customHeight="1" x14ac:dyDescent="0.35">
      <c r="A39" s="156">
        <v>36</v>
      </c>
      <c r="B39" s="157" t="s">
        <v>27</v>
      </c>
      <c r="C39" s="158">
        <v>15119</v>
      </c>
      <c r="D39" s="159" t="s">
        <v>73</v>
      </c>
      <c r="E39" s="160">
        <v>7053.62</v>
      </c>
      <c r="F39" s="161"/>
      <c r="G39" s="159"/>
      <c r="H39" s="162"/>
      <c r="I39" s="163"/>
      <c r="J39" s="162"/>
      <c r="K39" s="163"/>
      <c r="L39" s="162">
        <v>7054</v>
      </c>
      <c r="M39" s="163">
        <v>2</v>
      </c>
      <c r="N39" s="162"/>
      <c r="O39" s="163"/>
      <c r="P39" s="162"/>
      <c r="Q39" s="163"/>
      <c r="R39" s="162"/>
      <c r="S39" s="163"/>
      <c r="T39" s="165">
        <f t="shared" si="0"/>
        <v>7054</v>
      </c>
      <c r="U39" s="174"/>
    </row>
    <row r="40" spans="1:21" ht="15" customHeight="1" x14ac:dyDescent="0.35">
      <c r="A40" s="156">
        <v>37</v>
      </c>
      <c r="B40" s="157" t="s">
        <v>65</v>
      </c>
      <c r="C40" s="158">
        <v>15119</v>
      </c>
      <c r="D40" s="159">
        <v>42570</v>
      </c>
      <c r="E40" s="160">
        <v>21866.42</v>
      </c>
      <c r="F40" s="161"/>
      <c r="G40" s="159"/>
      <c r="H40" s="162"/>
      <c r="I40" s="163"/>
      <c r="J40" s="162"/>
      <c r="K40" s="163"/>
      <c r="L40" s="162">
        <v>21866</v>
      </c>
      <c r="M40" s="163">
        <v>2</v>
      </c>
      <c r="N40" s="162"/>
      <c r="O40" s="163"/>
      <c r="P40" s="162"/>
      <c r="Q40" s="163"/>
      <c r="R40" s="162"/>
      <c r="S40" s="163"/>
      <c r="T40" s="165">
        <f t="shared" si="0"/>
        <v>21866</v>
      </c>
      <c r="U40" s="174"/>
    </row>
    <row r="41" spans="1:21" ht="15" customHeight="1" x14ac:dyDescent="0.35">
      <c r="A41" s="156">
        <v>38</v>
      </c>
      <c r="B41" s="157" t="s">
        <v>62</v>
      </c>
      <c r="C41" s="158">
        <v>15116</v>
      </c>
      <c r="D41" s="159">
        <v>42570</v>
      </c>
      <c r="E41" s="160">
        <v>1605</v>
      </c>
      <c r="F41" s="161"/>
      <c r="G41" s="159"/>
      <c r="H41" s="162"/>
      <c r="I41" s="163"/>
      <c r="J41" s="162"/>
      <c r="K41" s="163"/>
      <c r="L41" s="162">
        <v>1605</v>
      </c>
      <c r="M41" s="163">
        <v>2</v>
      </c>
      <c r="N41" s="162"/>
      <c r="O41" s="163"/>
      <c r="P41" s="162"/>
      <c r="Q41" s="163"/>
      <c r="R41" s="162"/>
      <c r="S41" s="163"/>
      <c r="T41" s="165">
        <f t="shared" si="0"/>
        <v>1605</v>
      </c>
      <c r="U41" s="174"/>
    </row>
    <row r="42" spans="1:21" ht="15" customHeight="1" x14ac:dyDescent="0.25">
      <c r="A42" s="156">
        <v>39</v>
      </c>
      <c r="B42" s="157" t="s">
        <v>66</v>
      </c>
      <c r="C42" s="158">
        <v>2</v>
      </c>
      <c r="D42" s="159">
        <v>42583</v>
      </c>
      <c r="E42" s="160">
        <v>200556.04</v>
      </c>
      <c r="F42" s="161"/>
      <c r="G42" s="159"/>
      <c r="H42" s="162"/>
      <c r="I42" s="163"/>
      <c r="J42" s="135">
        <v>200556.04</v>
      </c>
      <c r="K42" s="163">
        <v>2</v>
      </c>
      <c r="L42" s="162"/>
      <c r="M42" s="163"/>
      <c r="N42" s="162"/>
      <c r="O42" s="163"/>
      <c r="P42" s="162"/>
      <c r="Q42" s="163"/>
      <c r="R42" s="162"/>
      <c r="S42" s="163"/>
      <c r="T42" s="165">
        <f t="shared" si="0"/>
        <v>200556.04</v>
      </c>
      <c r="U42" s="176"/>
    </row>
    <row r="43" spans="1:21" ht="15" customHeight="1" x14ac:dyDescent="0.25">
      <c r="A43" s="156">
        <v>40</v>
      </c>
      <c r="B43" s="157" t="s">
        <v>74</v>
      </c>
      <c r="C43" s="158">
        <v>1</v>
      </c>
      <c r="D43" s="159">
        <v>42522</v>
      </c>
      <c r="E43" s="160">
        <v>565.25</v>
      </c>
      <c r="F43" s="161"/>
      <c r="G43" s="159"/>
      <c r="H43" s="162"/>
      <c r="I43" s="163"/>
      <c r="J43" s="162"/>
      <c r="K43" s="163"/>
      <c r="L43" s="162">
        <v>565</v>
      </c>
      <c r="M43" s="163">
        <v>2</v>
      </c>
      <c r="N43" s="162"/>
      <c r="O43" s="163"/>
      <c r="P43" s="162"/>
      <c r="Q43" s="163"/>
      <c r="R43" s="162"/>
      <c r="S43" s="163"/>
      <c r="T43" s="165">
        <f t="shared" ref="T43:T68" si="1">+N43+L43+J43+H43+P43</f>
        <v>565</v>
      </c>
      <c r="U43" s="173"/>
    </row>
    <row r="44" spans="1:21" ht="15" customHeight="1" x14ac:dyDescent="0.25">
      <c r="A44" s="156">
        <v>41</v>
      </c>
      <c r="B44" s="157" t="s">
        <v>60</v>
      </c>
      <c r="C44" s="158">
        <v>15226</v>
      </c>
      <c r="D44" s="159">
        <v>42611</v>
      </c>
      <c r="E44" s="160">
        <v>3265.5</v>
      </c>
      <c r="F44" s="161"/>
      <c r="G44" s="159"/>
      <c r="H44" s="162"/>
      <c r="I44" s="163"/>
      <c r="J44" s="162"/>
      <c r="K44" s="163"/>
      <c r="L44" s="162">
        <v>3266</v>
      </c>
      <c r="M44" s="163">
        <v>3</v>
      </c>
      <c r="N44" s="162"/>
      <c r="O44" s="163"/>
      <c r="P44" s="162"/>
      <c r="Q44" s="163"/>
      <c r="R44" s="162"/>
      <c r="S44" s="163"/>
      <c r="T44" s="165">
        <f t="shared" si="1"/>
        <v>3266</v>
      </c>
      <c r="U44" s="173"/>
    </row>
    <row r="45" spans="1:21" ht="15" customHeight="1" x14ac:dyDescent="0.25">
      <c r="A45" s="156">
        <v>42</v>
      </c>
      <c r="B45" s="157" t="s">
        <v>27</v>
      </c>
      <c r="C45" s="158">
        <v>15226</v>
      </c>
      <c r="D45" s="159">
        <v>42611</v>
      </c>
      <c r="E45" s="160">
        <v>9876.3799999999992</v>
      </c>
      <c r="F45" s="161"/>
      <c r="G45" s="159"/>
      <c r="H45" s="162"/>
      <c r="I45" s="163"/>
      <c r="J45" s="162"/>
      <c r="K45" s="163"/>
      <c r="L45" s="162">
        <v>9876</v>
      </c>
      <c r="M45" s="163">
        <v>3</v>
      </c>
      <c r="N45" s="162"/>
      <c r="O45" s="163"/>
      <c r="P45" s="162"/>
      <c r="Q45" s="163"/>
      <c r="R45" s="162"/>
      <c r="S45" s="163"/>
      <c r="T45" s="165">
        <f t="shared" si="1"/>
        <v>9876</v>
      </c>
      <c r="U45" s="173"/>
    </row>
    <row r="46" spans="1:21" ht="15" customHeight="1" x14ac:dyDescent="0.35">
      <c r="A46" s="156">
        <v>43</v>
      </c>
      <c r="B46" s="157" t="s">
        <v>65</v>
      </c>
      <c r="C46" s="158">
        <v>15226</v>
      </c>
      <c r="D46" s="159">
        <v>42611</v>
      </c>
      <c r="E46" s="160">
        <v>29798.98</v>
      </c>
      <c r="F46" s="161"/>
      <c r="G46" s="159"/>
      <c r="H46" s="162"/>
      <c r="I46" s="163"/>
      <c r="J46" s="162"/>
      <c r="K46" s="163"/>
      <c r="L46" s="162">
        <v>29799</v>
      </c>
      <c r="M46" s="163">
        <v>3</v>
      </c>
      <c r="N46" s="162"/>
      <c r="O46" s="163"/>
      <c r="P46" s="162"/>
      <c r="Q46" s="163"/>
      <c r="R46" s="162"/>
      <c r="S46" s="163"/>
      <c r="T46" s="165">
        <f t="shared" si="1"/>
        <v>29799</v>
      </c>
      <c r="U46" s="143"/>
    </row>
    <row r="47" spans="1:21" ht="15" customHeight="1" x14ac:dyDescent="0.35">
      <c r="A47" s="156">
        <v>44</v>
      </c>
      <c r="B47" s="157" t="s">
        <v>62</v>
      </c>
      <c r="C47" s="158">
        <v>15226</v>
      </c>
      <c r="D47" s="159">
        <v>42611</v>
      </c>
      <c r="E47" s="160">
        <v>2354</v>
      </c>
      <c r="F47" s="161"/>
      <c r="G47" s="159"/>
      <c r="H47" s="162"/>
      <c r="I47" s="163"/>
      <c r="J47" s="162"/>
      <c r="K47" s="163"/>
      <c r="L47" s="162">
        <v>2354</v>
      </c>
      <c r="M47" s="163">
        <v>3</v>
      </c>
      <c r="N47" s="162"/>
      <c r="O47" s="163"/>
      <c r="P47" s="162"/>
      <c r="Q47" s="163"/>
      <c r="R47" s="162"/>
      <c r="S47" s="163"/>
      <c r="T47" s="165">
        <f t="shared" si="1"/>
        <v>2354</v>
      </c>
      <c r="U47" s="143"/>
    </row>
    <row r="48" spans="1:21" ht="15" customHeight="1" x14ac:dyDescent="0.35">
      <c r="A48" s="156">
        <v>45</v>
      </c>
      <c r="B48" s="157" t="s">
        <v>75</v>
      </c>
      <c r="C48" s="158" t="s">
        <v>76</v>
      </c>
      <c r="D48" s="159">
        <v>42605</v>
      </c>
      <c r="E48" s="160">
        <v>3999.76</v>
      </c>
      <c r="F48" s="161"/>
      <c r="G48" s="159"/>
      <c r="H48" s="162"/>
      <c r="I48" s="163"/>
      <c r="J48" s="162"/>
      <c r="K48" s="163"/>
      <c r="L48" s="162"/>
      <c r="M48" s="163"/>
      <c r="N48" s="162">
        <v>1000</v>
      </c>
      <c r="O48" s="163">
        <v>2</v>
      </c>
      <c r="P48" s="162">
        <v>2999.82</v>
      </c>
      <c r="Q48" s="163">
        <v>1</v>
      </c>
      <c r="R48" s="162"/>
      <c r="S48" s="163"/>
      <c r="T48" s="165">
        <f t="shared" si="1"/>
        <v>3999.82</v>
      </c>
      <c r="U48" s="143"/>
    </row>
    <row r="49" spans="1:21" ht="15" customHeight="1" x14ac:dyDescent="0.35">
      <c r="A49" s="156">
        <v>46</v>
      </c>
      <c r="B49" s="157" t="s">
        <v>75</v>
      </c>
      <c r="C49" s="158" t="s">
        <v>76</v>
      </c>
      <c r="D49" s="159">
        <v>42611</v>
      </c>
      <c r="E49" s="160">
        <v>76467.62</v>
      </c>
      <c r="F49" s="161"/>
      <c r="G49" s="159"/>
      <c r="H49" s="162"/>
      <c r="I49" s="163"/>
      <c r="J49" s="162"/>
      <c r="K49" s="163"/>
      <c r="L49" s="162"/>
      <c r="M49" s="163"/>
      <c r="N49" s="162">
        <v>19117</v>
      </c>
      <c r="O49" s="163">
        <v>2</v>
      </c>
      <c r="P49" s="162">
        <v>57350.62</v>
      </c>
      <c r="Q49" s="163">
        <v>1</v>
      </c>
      <c r="R49" s="162"/>
      <c r="S49" s="163"/>
      <c r="T49" s="165">
        <f t="shared" si="1"/>
        <v>76467.62</v>
      </c>
      <c r="U49" s="143"/>
    </row>
    <row r="50" spans="1:21" ht="15" customHeight="1" x14ac:dyDescent="0.35">
      <c r="A50" s="156">
        <v>47</v>
      </c>
      <c r="B50" s="157" t="s">
        <v>66</v>
      </c>
      <c r="C50" s="158">
        <v>3</v>
      </c>
      <c r="D50" s="159">
        <v>42614</v>
      </c>
      <c r="E50" s="160">
        <v>193881.7</v>
      </c>
      <c r="F50" s="161"/>
      <c r="G50" s="159"/>
      <c r="H50" s="135">
        <f>E50-L50</f>
        <v>153536.70000000001</v>
      </c>
      <c r="I50" s="163">
        <v>1</v>
      </c>
      <c r="J50" s="162"/>
      <c r="K50" s="163"/>
      <c r="L50" s="162">
        <v>40345</v>
      </c>
      <c r="M50" s="163">
        <v>3</v>
      </c>
      <c r="N50" s="162"/>
      <c r="O50" s="163"/>
      <c r="P50" s="162"/>
      <c r="Q50" s="163"/>
      <c r="R50" s="162"/>
      <c r="S50" s="163"/>
      <c r="T50" s="165">
        <f t="shared" si="1"/>
        <v>193881.7</v>
      </c>
      <c r="U50" s="143"/>
    </row>
    <row r="51" spans="1:21" ht="15" customHeight="1" x14ac:dyDescent="0.35">
      <c r="A51" s="156">
        <v>48</v>
      </c>
      <c r="B51" s="157" t="s">
        <v>68</v>
      </c>
      <c r="C51" s="158">
        <v>2</v>
      </c>
      <c r="D51" s="159">
        <v>42627</v>
      </c>
      <c r="E51" s="160">
        <v>764.45</v>
      </c>
      <c r="F51" s="161"/>
      <c r="G51" s="159"/>
      <c r="H51" s="162"/>
      <c r="I51" s="163"/>
      <c r="J51" s="162"/>
      <c r="K51" s="163"/>
      <c r="L51" s="162"/>
      <c r="M51" s="163"/>
      <c r="N51" s="162">
        <v>764</v>
      </c>
      <c r="O51" s="163">
        <v>2</v>
      </c>
      <c r="P51" s="162"/>
      <c r="Q51" s="163"/>
      <c r="R51" s="162"/>
      <c r="S51" s="163"/>
      <c r="T51" s="165">
        <f t="shared" si="1"/>
        <v>764</v>
      </c>
      <c r="U51" s="143"/>
    </row>
    <row r="52" spans="1:21" ht="15" customHeight="1" x14ac:dyDescent="0.35">
      <c r="A52" s="156">
        <v>49</v>
      </c>
      <c r="B52" s="157" t="s">
        <v>23</v>
      </c>
      <c r="C52" s="158">
        <v>3297771</v>
      </c>
      <c r="D52" s="159">
        <v>42577</v>
      </c>
      <c r="E52" s="160">
        <v>10000</v>
      </c>
      <c r="F52" s="161"/>
      <c r="G52" s="159"/>
      <c r="H52" s="162"/>
      <c r="I52" s="163"/>
      <c r="J52" s="162"/>
      <c r="K52" s="163"/>
      <c r="L52" s="162">
        <v>5000</v>
      </c>
      <c r="M52" s="163">
        <v>4</v>
      </c>
      <c r="N52" s="162">
        <v>5000</v>
      </c>
      <c r="O52" s="163">
        <v>3</v>
      </c>
      <c r="P52" s="162"/>
      <c r="Q52" s="163"/>
      <c r="R52" s="162"/>
      <c r="S52" s="163"/>
      <c r="T52" s="165">
        <f t="shared" si="1"/>
        <v>10000</v>
      </c>
      <c r="U52" s="143"/>
    </row>
    <row r="53" spans="1:21" ht="15" customHeight="1" x14ac:dyDescent="0.35">
      <c r="A53" s="156">
        <v>50</v>
      </c>
      <c r="B53" s="157" t="s">
        <v>68</v>
      </c>
      <c r="C53" s="158">
        <v>3</v>
      </c>
      <c r="D53" s="159">
        <v>42629</v>
      </c>
      <c r="E53" s="160">
        <v>190</v>
      </c>
      <c r="F53" s="161"/>
      <c r="G53" s="159"/>
      <c r="H53" s="162"/>
      <c r="I53" s="163"/>
      <c r="J53" s="162"/>
      <c r="K53" s="163"/>
      <c r="L53" s="162"/>
      <c r="M53" s="163"/>
      <c r="N53" s="162">
        <v>190</v>
      </c>
      <c r="O53" s="163">
        <v>3</v>
      </c>
      <c r="P53" s="162"/>
      <c r="Q53" s="163"/>
      <c r="R53" s="162"/>
      <c r="S53" s="163"/>
      <c r="T53" s="165">
        <f t="shared" si="1"/>
        <v>190</v>
      </c>
      <c r="U53" s="143"/>
    </row>
    <row r="54" spans="1:21" ht="15" customHeight="1" x14ac:dyDescent="0.35">
      <c r="A54" s="156">
        <v>51</v>
      </c>
      <c r="B54" s="157" t="s">
        <v>80</v>
      </c>
      <c r="C54" s="158"/>
      <c r="D54" s="159"/>
      <c r="E54" s="160"/>
      <c r="F54" s="161"/>
      <c r="G54" s="159"/>
      <c r="H54" s="162"/>
      <c r="I54" s="163"/>
      <c r="J54" s="162"/>
      <c r="K54" s="163"/>
      <c r="L54" s="162"/>
      <c r="M54" s="163"/>
      <c r="N54" s="162">
        <v>-0.21</v>
      </c>
      <c r="O54" s="163"/>
      <c r="P54" s="162"/>
      <c r="Q54" s="163"/>
      <c r="R54" s="162"/>
      <c r="S54" s="163"/>
      <c r="T54" s="165"/>
      <c r="U54" s="143"/>
    </row>
    <row r="55" spans="1:21" ht="15" customHeight="1" x14ac:dyDescent="0.35">
      <c r="A55" s="156">
        <v>52</v>
      </c>
      <c r="B55" s="157" t="s">
        <v>77</v>
      </c>
      <c r="C55" s="158">
        <v>1</v>
      </c>
      <c r="D55" s="159">
        <v>42193</v>
      </c>
      <c r="E55" s="160">
        <v>262.73</v>
      </c>
      <c r="F55" s="161"/>
      <c r="G55" s="159"/>
      <c r="H55" s="162">
        <v>262.73</v>
      </c>
      <c r="I55" s="163">
        <v>2</v>
      </c>
      <c r="J55" s="162"/>
      <c r="K55" s="163"/>
      <c r="L55" s="162"/>
      <c r="M55" s="163"/>
      <c r="N55" s="162"/>
      <c r="O55" s="163"/>
      <c r="P55" s="162"/>
      <c r="Q55" s="163"/>
      <c r="R55" s="162"/>
      <c r="S55" s="163"/>
      <c r="T55" s="165">
        <f t="shared" si="1"/>
        <v>262.73</v>
      </c>
      <c r="U55" s="143"/>
    </row>
    <row r="56" spans="1:21" ht="15" customHeight="1" x14ac:dyDescent="0.35">
      <c r="A56" s="156">
        <v>53</v>
      </c>
      <c r="B56" s="157" t="s">
        <v>78</v>
      </c>
      <c r="C56" s="158">
        <v>1</v>
      </c>
      <c r="D56" s="159">
        <v>42327</v>
      </c>
      <c r="E56" s="160">
        <v>281.33999999999997</v>
      </c>
      <c r="F56" s="161"/>
      <c r="G56" s="159"/>
      <c r="H56" s="162"/>
      <c r="I56" s="163"/>
      <c r="J56" s="162">
        <v>281.33999999999997</v>
      </c>
      <c r="K56" s="163">
        <v>3</v>
      </c>
      <c r="L56" s="162"/>
      <c r="M56" s="163"/>
      <c r="N56" s="162"/>
      <c r="O56" s="163"/>
      <c r="P56" s="162"/>
      <c r="Q56" s="163"/>
      <c r="R56" s="162"/>
      <c r="S56" s="163"/>
      <c r="T56" s="165">
        <f t="shared" si="1"/>
        <v>281.33999999999997</v>
      </c>
      <c r="U56" s="143"/>
    </row>
    <row r="57" spans="1:21" ht="15" customHeight="1" x14ac:dyDescent="0.35">
      <c r="A57" s="156">
        <v>54</v>
      </c>
      <c r="B57" s="157" t="s">
        <v>75</v>
      </c>
      <c r="C57" s="158">
        <v>1700083</v>
      </c>
      <c r="D57" s="159">
        <v>42632</v>
      </c>
      <c r="E57" s="160">
        <v>881.25</v>
      </c>
      <c r="F57" s="161"/>
      <c r="G57" s="159"/>
      <c r="H57" s="162"/>
      <c r="I57" s="163"/>
      <c r="J57" s="162"/>
      <c r="K57" s="163"/>
      <c r="L57" s="162"/>
      <c r="M57" s="163"/>
      <c r="N57" s="162">
        <v>220</v>
      </c>
      <c r="O57" s="163">
        <v>4</v>
      </c>
      <c r="P57" s="162">
        <f>E57-N57</f>
        <v>661.25</v>
      </c>
      <c r="Q57" s="163">
        <v>2</v>
      </c>
      <c r="R57" s="162"/>
      <c r="S57" s="163"/>
      <c r="T57" s="165">
        <f t="shared" si="1"/>
        <v>881.25</v>
      </c>
      <c r="U57" s="143"/>
    </row>
    <row r="58" spans="1:21" ht="15" customHeight="1" x14ac:dyDescent="0.25">
      <c r="A58" s="156">
        <v>56</v>
      </c>
      <c r="B58" s="157" t="s">
        <v>79</v>
      </c>
      <c r="C58" s="158">
        <v>15384</v>
      </c>
      <c r="D58" s="159">
        <v>42636</v>
      </c>
      <c r="E58" s="160">
        <v>462</v>
      </c>
      <c r="F58" s="161"/>
      <c r="G58" s="159"/>
      <c r="H58" s="162"/>
      <c r="I58" s="163"/>
      <c r="J58" s="162"/>
      <c r="K58" s="163"/>
      <c r="L58" s="162"/>
      <c r="M58" s="163"/>
      <c r="N58" s="162">
        <v>462</v>
      </c>
      <c r="O58" s="163">
        <v>4</v>
      </c>
      <c r="P58" s="162"/>
      <c r="Q58" s="163"/>
      <c r="R58" s="162"/>
      <c r="S58" s="163"/>
      <c r="T58" s="165">
        <f t="shared" ref="T58:T66" si="2">+N58+L58+J58+H58+P58</f>
        <v>462</v>
      </c>
      <c r="U58" s="173"/>
    </row>
    <row r="59" spans="1:21" ht="15" customHeight="1" x14ac:dyDescent="0.35">
      <c r="A59" s="156">
        <v>57</v>
      </c>
      <c r="B59" s="157" t="s">
        <v>60</v>
      </c>
      <c r="C59" s="158">
        <v>15384</v>
      </c>
      <c r="D59" s="159">
        <v>42636</v>
      </c>
      <c r="E59" s="160">
        <v>242</v>
      </c>
      <c r="F59" s="161"/>
      <c r="G59" s="159"/>
      <c r="H59" s="162"/>
      <c r="I59" s="163"/>
      <c r="J59" s="162"/>
      <c r="K59" s="163"/>
      <c r="L59" s="162">
        <v>242</v>
      </c>
      <c r="M59" s="163">
        <v>5</v>
      </c>
      <c r="N59" s="162"/>
      <c r="O59" s="163"/>
      <c r="P59" s="162"/>
      <c r="Q59" s="163"/>
      <c r="R59" s="162"/>
      <c r="S59" s="163"/>
      <c r="T59" s="165">
        <f t="shared" si="2"/>
        <v>242</v>
      </c>
      <c r="U59" s="143"/>
    </row>
    <row r="60" spans="1:21" ht="15" customHeight="1" x14ac:dyDescent="0.35">
      <c r="A60" s="156">
        <v>58</v>
      </c>
      <c r="B60" s="157" t="s">
        <v>27</v>
      </c>
      <c r="C60" s="158">
        <v>15384</v>
      </c>
      <c r="D60" s="159">
        <v>42636</v>
      </c>
      <c r="E60" s="160">
        <v>8529.15</v>
      </c>
      <c r="F60" s="161"/>
      <c r="G60" s="159"/>
      <c r="H60" s="162"/>
      <c r="I60" s="163"/>
      <c r="J60" s="162"/>
      <c r="K60" s="163"/>
      <c r="L60" s="162">
        <v>8529</v>
      </c>
      <c r="M60" s="163">
        <v>5</v>
      </c>
      <c r="N60" s="162"/>
      <c r="O60" s="163"/>
      <c r="P60" s="162"/>
      <c r="Q60" s="163"/>
      <c r="R60" s="162"/>
      <c r="S60" s="163"/>
      <c r="T60" s="165">
        <f t="shared" si="2"/>
        <v>8529</v>
      </c>
      <c r="U60" s="170"/>
    </row>
    <row r="61" spans="1:21" ht="15" customHeight="1" x14ac:dyDescent="0.25">
      <c r="A61" s="156">
        <v>59.5</v>
      </c>
      <c r="B61" s="157" t="s">
        <v>65</v>
      </c>
      <c r="C61" s="158">
        <v>15384</v>
      </c>
      <c r="D61" s="159">
        <v>42636</v>
      </c>
      <c r="E61" s="160">
        <v>22004.21</v>
      </c>
      <c r="F61" s="161"/>
      <c r="G61" s="159"/>
      <c r="H61" s="162"/>
      <c r="I61" s="163"/>
      <c r="J61" s="162"/>
      <c r="K61" s="163"/>
      <c r="L61" s="162">
        <v>22004</v>
      </c>
      <c r="M61" s="163">
        <v>5</v>
      </c>
      <c r="N61" s="162"/>
      <c r="O61" s="163"/>
      <c r="P61" s="162"/>
      <c r="Q61" s="163"/>
      <c r="R61" s="162"/>
      <c r="S61" s="163"/>
      <c r="T61" s="165">
        <f t="shared" si="2"/>
        <v>22004</v>
      </c>
      <c r="U61" s="173"/>
    </row>
    <row r="62" spans="1:21" ht="15" customHeight="1" x14ac:dyDescent="0.25">
      <c r="A62" s="156">
        <v>60.8</v>
      </c>
      <c r="B62" s="157" t="s">
        <v>22</v>
      </c>
      <c r="C62" s="158">
        <v>15324</v>
      </c>
      <c r="D62" s="159">
        <v>42633</v>
      </c>
      <c r="E62" s="160">
        <v>2654.55</v>
      </c>
      <c r="F62" s="161"/>
      <c r="G62" s="159"/>
      <c r="H62" s="162"/>
      <c r="I62" s="163"/>
      <c r="J62" s="162"/>
      <c r="K62" s="163"/>
      <c r="L62" s="162"/>
      <c r="M62" s="163"/>
      <c r="N62" s="162">
        <v>2655</v>
      </c>
      <c r="O62" s="163">
        <v>4</v>
      </c>
      <c r="P62" s="162"/>
      <c r="Q62" s="163"/>
      <c r="R62" s="162"/>
      <c r="S62" s="163"/>
      <c r="T62" s="165">
        <f t="shared" si="2"/>
        <v>2655</v>
      </c>
      <c r="U62" s="173"/>
    </row>
    <row r="63" spans="1:21" ht="15" customHeight="1" x14ac:dyDescent="0.35">
      <c r="A63" s="156">
        <v>62.1</v>
      </c>
      <c r="B63" s="157" t="s">
        <v>66</v>
      </c>
      <c r="C63" s="158">
        <v>4</v>
      </c>
      <c r="D63" s="159">
        <v>42643</v>
      </c>
      <c r="E63" s="160">
        <v>297730.86</v>
      </c>
      <c r="F63" s="161"/>
      <c r="G63" s="159"/>
      <c r="H63" s="162">
        <f>E63-(J63+N63+P63)</f>
        <v>40232.419999999984</v>
      </c>
      <c r="I63" s="163">
        <v>2</v>
      </c>
      <c r="J63" s="162">
        <v>69726.44</v>
      </c>
      <c r="K63" s="163">
        <v>3</v>
      </c>
      <c r="L63" s="162"/>
      <c r="M63" s="163"/>
      <c r="N63" s="162">
        <v>83522</v>
      </c>
      <c r="O63" s="163">
        <v>4</v>
      </c>
      <c r="P63" s="135">
        <v>104250</v>
      </c>
      <c r="Q63" s="163">
        <v>2</v>
      </c>
      <c r="R63" s="162"/>
      <c r="S63" s="163"/>
      <c r="T63" s="165">
        <f t="shared" si="2"/>
        <v>297730.86</v>
      </c>
      <c r="U63" s="143"/>
    </row>
    <row r="64" spans="1:21" ht="15" customHeight="1" x14ac:dyDescent="0.35">
      <c r="A64" s="156">
        <v>63.4</v>
      </c>
      <c r="B64" s="157" t="s">
        <v>68</v>
      </c>
      <c r="C64" s="158">
        <v>4</v>
      </c>
      <c r="D64" s="159">
        <v>42648</v>
      </c>
      <c r="E64" s="160">
        <v>3300.64</v>
      </c>
      <c r="F64" s="161"/>
      <c r="G64" s="159"/>
      <c r="H64" s="162"/>
      <c r="I64" s="163"/>
      <c r="J64" s="162"/>
      <c r="K64" s="163"/>
      <c r="L64" s="162"/>
      <c r="M64" s="163"/>
      <c r="N64" s="162">
        <v>3301</v>
      </c>
      <c r="O64" s="163">
        <v>4</v>
      </c>
      <c r="P64" s="162"/>
      <c r="Q64" s="163"/>
      <c r="R64" s="162"/>
      <c r="S64" s="163"/>
      <c r="T64" s="165">
        <f t="shared" si="2"/>
        <v>3301</v>
      </c>
      <c r="U64" s="143"/>
    </row>
    <row r="65" spans="1:21" ht="15" customHeight="1" x14ac:dyDescent="0.35">
      <c r="A65" s="156">
        <v>64.7</v>
      </c>
      <c r="B65" s="157" t="s">
        <v>81</v>
      </c>
      <c r="C65" s="158">
        <v>14931</v>
      </c>
      <c r="D65" s="159">
        <v>42515</v>
      </c>
      <c r="E65" s="160">
        <v>9406.9599999999991</v>
      </c>
      <c r="F65" s="161"/>
      <c r="G65" s="159"/>
      <c r="H65" s="162"/>
      <c r="I65" s="163"/>
      <c r="J65" s="162"/>
      <c r="K65" s="163"/>
      <c r="L65" s="162"/>
      <c r="M65" s="163"/>
      <c r="N65" s="162">
        <v>9405</v>
      </c>
      <c r="O65" s="163">
        <v>5</v>
      </c>
      <c r="P65" s="162"/>
      <c r="Q65" s="163"/>
      <c r="R65" s="162"/>
      <c r="S65" s="163"/>
      <c r="T65" s="165">
        <f>+N65+L65+J65+H65+P65</f>
        <v>9405</v>
      </c>
      <c r="U65" s="143"/>
    </row>
    <row r="66" spans="1:21" ht="15" customHeight="1" x14ac:dyDescent="0.35">
      <c r="A66" s="156">
        <v>66</v>
      </c>
      <c r="B66" s="157" t="s">
        <v>83</v>
      </c>
      <c r="C66" s="158">
        <v>1700083</v>
      </c>
      <c r="D66" s="159">
        <v>42632</v>
      </c>
      <c r="E66" s="160">
        <v>1303.44</v>
      </c>
      <c r="F66" s="161"/>
      <c r="G66" s="159"/>
      <c r="H66" s="162">
        <v>326</v>
      </c>
      <c r="I66" s="163">
        <v>3</v>
      </c>
      <c r="J66" s="162"/>
      <c r="K66" s="163"/>
      <c r="L66" s="162"/>
      <c r="M66" s="163"/>
      <c r="N66" s="162"/>
      <c r="O66" s="163"/>
      <c r="P66" s="162">
        <f>E66-H66</f>
        <v>977.44</v>
      </c>
      <c r="Q66" s="163">
        <v>3</v>
      </c>
      <c r="R66" s="162"/>
      <c r="S66" s="163"/>
      <c r="T66" s="165">
        <f t="shared" si="2"/>
        <v>1303.44</v>
      </c>
      <c r="U66" s="143"/>
    </row>
    <row r="67" spans="1:21" ht="15" customHeight="1" x14ac:dyDescent="0.35">
      <c r="A67" s="156">
        <v>67.3</v>
      </c>
      <c r="B67" s="157" t="s">
        <v>93</v>
      </c>
      <c r="C67" s="158">
        <v>30372</v>
      </c>
      <c r="D67" s="159">
        <v>42649</v>
      </c>
      <c r="E67" s="160">
        <v>948.6</v>
      </c>
      <c r="F67" s="161"/>
      <c r="G67" s="159"/>
      <c r="H67" s="162">
        <v>948.6</v>
      </c>
      <c r="I67" s="163">
        <v>3</v>
      </c>
      <c r="J67" s="162"/>
      <c r="K67" s="163"/>
      <c r="L67" s="162"/>
      <c r="M67" s="163"/>
      <c r="N67" s="162"/>
      <c r="O67" s="163"/>
      <c r="P67" s="162"/>
      <c r="Q67" s="163"/>
      <c r="R67" s="162"/>
      <c r="S67" s="163"/>
      <c r="T67" s="165">
        <f t="shared" si="1"/>
        <v>948.6</v>
      </c>
      <c r="U67" s="143"/>
    </row>
    <row r="68" spans="1:21" ht="15" customHeight="1" x14ac:dyDescent="0.35">
      <c r="A68" s="156">
        <v>68.599999999999994</v>
      </c>
      <c r="B68" s="157" t="s">
        <v>75</v>
      </c>
      <c r="C68" s="158">
        <v>1700084</v>
      </c>
      <c r="D68" s="159">
        <v>42632</v>
      </c>
      <c r="E68" s="160">
        <v>74.650000000000006</v>
      </c>
      <c r="F68" s="161"/>
      <c r="G68" s="159"/>
      <c r="H68" s="162"/>
      <c r="I68" s="163"/>
      <c r="J68" s="162"/>
      <c r="K68" s="163"/>
      <c r="L68" s="162"/>
      <c r="M68" s="163"/>
      <c r="N68" s="162">
        <v>19</v>
      </c>
      <c r="O68" s="163">
        <v>5</v>
      </c>
      <c r="P68" s="162">
        <f>E68-N68</f>
        <v>55.650000000000006</v>
      </c>
      <c r="Q68" s="163">
        <v>3</v>
      </c>
      <c r="R68" s="162"/>
      <c r="S68" s="163"/>
      <c r="T68" s="165">
        <f t="shared" si="1"/>
        <v>74.650000000000006</v>
      </c>
      <c r="U68" s="143"/>
    </row>
    <row r="69" spans="1:21" ht="15" customHeight="1" x14ac:dyDescent="0.35">
      <c r="A69" s="156">
        <v>69.900000000000006</v>
      </c>
      <c r="B69" s="157" t="s">
        <v>84</v>
      </c>
      <c r="C69" s="158">
        <v>1700093</v>
      </c>
      <c r="D69" s="159">
        <v>42632</v>
      </c>
      <c r="E69" s="160">
        <v>314.81</v>
      </c>
      <c r="F69" s="161"/>
      <c r="G69" s="159"/>
      <c r="H69" s="162">
        <v>79</v>
      </c>
      <c r="I69" s="163">
        <v>3</v>
      </c>
      <c r="J69" s="162"/>
      <c r="K69" s="163"/>
      <c r="L69" s="162"/>
      <c r="M69" s="163"/>
      <c r="N69" s="162"/>
      <c r="O69" s="163"/>
      <c r="P69" s="162">
        <f>E69-H69</f>
        <v>235.81</v>
      </c>
      <c r="Q69" s="163">
        <v>3</v>
      </c>
      <c r="R69" s="162"/>
      <c r="S69" s="163"/>
      <c r="T69" s="165">
        <f>+N69+L69+J69+H69+P69</f>
        <v>314.81</v>
      </c>
      <c r="U69" s="143"/>
    </row>
    <row r="70" spans="1:21" ht="15" customHeight="1" x14ac:dyDescent="0.35">
      <c r="A70" s="156">
        <v>71.2</v>
      </c>
      <c r="B70" s="157" t="s">
        <v>84</v>
      </c>
      <c r="C70" s="158">
        <v>1700738</v>
      </c>
      <c r="D70" s="159">
        <v>42639</v>
      </c>
      <c r="E70" s="160">
        <v>172.54</v>
      </c>
      <c r="F70" s="161"/>
      <c r="G70" s="159"/>
      <c r="H70" s="162">
        <v>43</v>
      </c>
      <c r="I70" s="163">
        <v>3</v>
      </c>
      <c r="J70" s="162"/>
      <c r="K70" s="163"/>
      <c r="L70" s="162"/>
      <c r="M70" s="163"/>
      <c r="N70" s="162"/>
      <c r="O70" s="163"/>
      <c r="P70" s="162">
        <f>E70-H70</f>
        <v>129.54</v>
      </c>
      <c r="Q70" s="163">
        <v>3</v>
      </c>
      <c r="R70" s="162"/>
      <c r="S70" s="163"/>
      <c r="T70" s="165">
        <f>+N70+L70+J70+H70+P70</f>
        <v>172.54</v>
      </c>
      <c r="U70" s="143"/>
    </row>
    <row r="71" spans="1:21" ht="15" customHeight="1" x14ac:dyDescent="0.35">
      <c r="A71" s="156">
        <v>72.5</v>
      </c>
      <c r="B71" s="157" t="s">
        <v>84</v>
      </c>
      <c r="C71" s="158">
        <v>1700753</v>
      </c>
      <c r="D71" s="159">
        <v>42639</v>
      </c>
      <c r="E71" s="160">
        <v>87.7</v>
      </c>
      <c r="F71" s="161"/>
      <c r="G71" s="159"/>
      <c r="H71" s="162">
        <v>22</v>
      </c>
      <c r="I71" s="163">
        <v>3</v>
      </c>
      <c r="J71" s="162"/>
      <c r="K71" s="163"/>
      <c r="L71" s="162"/>
      <c r="M71" s="163"/>
      <c r="N71" s="162"/>
      <c r="O71" s="163"/>
      <c r="P71" s="162">
        <f>E71-H71</f>
        <v>65.7</v>
      </c>
      <c r="Q71" s="163">
        <v>3</v>
      </c>
      <c r="R71" s="162"/>
      <c r="S71" s="163"/>
      <c r="T71" s="165">
        <f>+N71+L71+J71+H71+P71</f>
        <v>87.7</v>
      </c>
      <c r="U71" s="143"/>
    </row>
    <row r="72" spans="1:21" ht="15" customHeight="1" x14ac:dyDescent="0.35">
      <c r="A72" s="156">
        <v>73.8</v>
      </c>
      <c r="B72" s="157" t="s">
        <v>75</v>
      </c>
      <c r="C72" s="158">
        <v>1700775</v>
      </c>
      <c r="D72" s="159">
        <v>42639</v>
      </c>
      <c r="E72" s="160">
        <v>2043.16</v>
      </c>
      <c r="F72" s="161"/>
      <c r="G72" s="159"/>
      <c r="H72" s="162"/>
      <c r="I72" s="163"/>
      <c r="J72" s="162"/>
      <c r="K72" s="163"/>
      <c r="L72" s="162"/>
      <c r="M72" s="163"/>
      <c r="N72" s="162">
        <v>511</v>
      </c>
      <c r="O72" s="163">
        <v>5</v>
      </c>
      <c r="P72" s="162">
        <f t="shared" ref="P72" si="3">E72-N72</f>
        <v>1532.16</v>
      </c>
      <c r="Q72" s="163">
        <v>3</v>
      </c>
      <c r="R72" s="162"/>
      <c r="S72" s="163"/>
      <c r="T72" s="165">
        <f t="shared" ref="T72" si="4">+N72+L72+J72+H72+P72</f>
        <v>2043.16</v>
      </c>
      <c r="U72" s="143"/>
    </row>
    <row r="73" spans="1:21" ht="15" customHeight="1" x14ac:dyDescent="0.35">
      <c r="A73" s="156">
        <v>75.099999999999994</v>
      </c>
      <c r="B73" s="157" t="s">
        <v>82</v>
      </c>
      <c r="C73" s="158">
        <v>15150</v>
      </c>
      <c r="D73" s="159">
        <v>42655</v>
      </c>
      <c r="E73" s="160">
        <v>4325</v>
      </c>
      <c r="F73" s="161"/>
      <c r="G73" s="159"/>
      <c r="H73" s="162"/>
      <c r="I73" s="163"/>
      <c r="J73" s="162"/>
      <c r="K73" s="163"/>
      <c r="L73" s="162"/>
      <c r="M73" s="163"/>
      <c r="N73" s="162">
        <v>4325</v>
      </c>
      <c r="O73" s="163">
        <v>5</v>
      </c>
      <c r="P73" s="162"/>
      <c r="Q73" s="163"/>
      <c r="R73" s="162"/>
      <c r="S73" s="163"/>
      <c r="T73" s="165">
        <f>+N73+L73+J73+H73+P73</f>
        <v>4325</v>
      </c>
      <c r="U73" s="143"/>
    </row>
    <row r="74" spans="1:21" ht="15" customHeight="1" x14ac:dyDescent="0.35">
      <c r="A74" s="156">
        <v>76.400000000000006</v>
      </c>
      <c r="B74" s="157" t="s">
        <v>82</v>
      </c>
      <c r="C74" s="158">
        <v>15156</v>
      </c>
      <c r="D74" s="159">
        <v>42657</v>
      </c>
      <c r="E74" s="160">
        <v>7375</v>
      </c>
      <c r="F74" s="161"/>
      <c r="G74" s="159"/>
      <c r="H74" s="162"/>
      <c r="I74" s="163"/>
      <c r="J74" s="162"/>
      <c r="K74" s="163"/>
      <c r="L74" s="162"/>
      <c r="M74" s="163"/>
      <c r="N74" s="162">
        <f>E74</f>
        <v>7375</v>
      </c>
      <c r="O74" s="163">
        <v>5</v>
      </c>
      <c r="P74" s="162"/>
      <c r="Q74" s="163"/>
      <c r="R74" s="162"/>
      <c r="S74" s="163"/>
      <c r="T74" s="165">
        <f t="shared" ref="T74:T87" si="5">+N74+L74+J74+H74+P74</f>
        <v>7375</v>
      </c>
      <c r="U74" s="143"/>
    </row>
    <row r="75" spans="1:21" ht="15" customHeight="1" x14ac:dyDescent="0.25">
      <c r="A75" s="156">
        <v>77.7</v>
      </c>
      <c r="B75" s="157" t="s">
        <v>68</v>
      </c>
      <c r="C75" s="158">
        <v>5</v>
      </c>
      <c r="D75" s="159">
        <v>42662</v>
      </c>
      <c r="E75" s="160">
        <v>822</v>
      </c>
      <c r="F75" s="161"/>
      <c r="G75" s="159"/>
      <c r="H75" s="162"/>
      <c r="I75" s="163"/>
      <c r="J75" s="162"/>
      <c r="K75" s="163"/>
      <c r="L75" s="162"/>
      <c r="M75" s="163"/>
      <c r="N75" s="162">
        <v>822</v>
      </c>
      <c r="O75" s="163">
        <v>5</v>
      </c>
      <c r="P75" s="162"/>
      <c r="Q75" s="163"/>
      <c r="R75" s="162"/>
      <c r="S75" s="163"/>
      <c r="T75" s="165">
        <f t="shared" si="5"/>
        <v>822</v>
      </c>
      <c r="U75" s="173"/>
    </row>
    <row r="76" spans="1:21" ht="15" customHeight="1" x14ac:dyDescent="0.25">
      <c r="A76" s="156">
        <v>79</v>
      </c>
      <c r="B76" s="157" t="s">
        <v>85</v>
      </c>
      <c r="C76" s="158"/>
      <c r="D76" s="159"/>
      <c r="E76" s="160">
        <v>0.1</v>
      </c>
      <c r="F76" s="161"/>
      <c r="G76" s="159"/>
      <c r="H76" s="162"/>
      <c r="I76" s="163"/>
      <c r="J76" s="162"/>
      <c r="K76" s="163"/>
      <c r="L76" s="162"/>
      <c r="M76" s="163"/>
      <c r="N76" s="162"/>
      <c r="O76" s="163"/>
      <c r="P76" s="162">
        <v>0.1</v>
      </c>
      <c r="Q76" s="163"/>
      <c r="R76" s="162"/>
      <c r="S76" s="163"/>
      <c r="T76" s="165">
        <f t="shared" si="5"/>
        <v>0.1</v>
      </c>
      <c r="U76" s="173"/>
    </row>
    <row r="77" spans="1:21" ht="15" customHeight="1" x14ac:dyDescent="0.25">
      <c r="A77" s="156">
        <v>80</v>
      </c>
      <c r="B77" s="157" t="s">
        <v>22</v>
      </c>
      <c r="C77" s="158">
        <v>15516</v>
      </c>
      <c r="D77" s="159">
        <v>42670</v>
      </c>
      <c r="E77" s="160">
        <v>4308.5</v>
      </c>
      <c r="F77" s="161"/>
      <c r="G77" s="159"/>
      <c r="H77" s="162"/>
      <c r="I77" s="163"/>
      <c r="J77" s="162"/>
      <c r="K77" s="163"/>
      <c r="L77" s="162"/>
      <c r="M77" s="163"/>
      <c r="N77" s="162">
        <v>4309</v>
      </c>
      <c r="O77" s="163">
        <v>6</v>
      </c>
      <c r="P77" s="162"/>
      <c r="Q77" s="163"/>
      <c r="R77" s="162"/>
      <c r="S77" s="163"/>
      <c r="T77" s="165">
        <f t="shared" si="5"/>
        <v>4309</v>
      </c>
      <c r="U77" s="173"/>
    </row>
    <row r="78" spans="1:21" ht="15" customHeight="1" x14ac:dyDescent="0.25">
      <c r="A78" s="156">
        <v>81</v>
      </c>
      <c r="B78" s="157" t="s">
        <v>79</v>
      </c>
      <c r="C78" s="158">
        <v>15514</v>
      </c>
      <c r="D78" s="159">
        <v>42670</v>
      </c>
      <c r="E78" s="160">
        <v>38.5</v>
      </c>
      <c r="F78" s="161"/>
      <c r="G78" s="159"/>
      <c r="H78" s="162"/>
      <c r="I78" s="163"/>
      <c r="J78" s="162"/>
      <c r="K78" s="163"/>
      <c r="L78" s="162">
        <v>39</v>
      </c>
      <c r="M78" s="163">
        <v>6</v>
      </c>
      <c r="N78" s="162"/>
      <c r="O78" s="163"/>
      <c r="P78" s="162"/>
      <c r="Q78" s="163"/>
      <c r="R78" s="162"/>
      <c r="S78" s="163"/>
      <c r="T78" s="165">
        <f t="shared" si="5"/>
        <v>39</v>
      </c>
      <c r="U78" s="173"/>
    </row>
    <row r="79" spans="1:21" ht="15" customHeight="1" x14ac:dyDescent="0.25">
      <c r="A79" s="156">
        <v>82</v>
      </c>
      <c r="B79" s="157" t="s">
        <v>27</v>
      </c>
      <c r="C79" s="158">
        <v>15514</v>
      </c>
      <c r="D79" s="159">
        <v>42670</v>
      </c>
      <c r="E79" s="160">
        <v>9383.66</v>
      </c>
      <c r="F79" s="161"/>
      <c r="G79" s="159"/>
      <c r="H79" s="162"/>
      <c r="I79" s="163"/>
      <c r="J79" s="162"/>
      <c r="K79" s="163"/>
      <c r="L79" s="162">
        <v>9384</v>
      </c>
      <c r="M79" s="163">
        <v>6</v>
      </c>
      <c r="N79" s="162"/>
      <c r="O79" s="163"/>
      <c r="P79" s="162"/>
      <c r="Q79" s="163"/>
      <c r="R79" s="162"/>
      <c r="S79" s="163"/>
      <c r="T79" s="165">
        <f t="shared" si="5"/>
        <v>9384</v>
      </c>
      <c r="U79" s="173"/>
    </row>
    <row r="80" spans="1:21" ht="15" customHeight="1" x14ac:dyDescent="0.25">
      <c r="A80" s="156">
        <v>83</v>
      </c>
      <c r="B80" s="157" t="s">
        <v>65</v>
      </c>
      <c r="C80" s="158">
        <v>15514</v>
      </c>
      <c r="D80" s="159">
        <v>42670</v>
      </c>
      <c r="E80" s="160">
        <v>23442.32</v>
      </c>
      <c r="F80" s="161"/>
      <c r="G80" s="159"/>
      <c r="H80" s="162"/>
      <c r="I80" s="163"/>
      <c r="J80" s="162"/>
      <c r="K80" s="163"/>
      <c r="L80" s="162">
        <v>23442</v>
      </c>
      <c r="M80" s="163">
        <v>6</v>
      </c>
      <c r="N80" s="162"/>
      <c r="O80" s="163"/>
      <c r="P80" s="162"/>
      <c r="Q80" s="163"/>
      <c r="R80" s="162"/>
      <c r="S80" s="163"/>
      <c r="T80" s="165">
        <f t="shared" si="5"/>
        <v>23442</v>
      </c>
      <c r="U80" s="173"/>
    </row>
    <row r="81" spans="1:21" ht="15" customHeight="1" x14ac:dyDescent="0.25">
      <c r="A81" s="156">
        <v>84</v>
      </c>
      <c r="B81" s="157" t="s">
        <v>66</v>
      </c>
      <c r="C81" s="158">
        <v>5</v>
      </c>
      <c r="D81" s="159">
        <v>42674</v>
      </c>
      <c r="E81" s="160">
        <v>237363.82</v>
      </c>
      <c r="F81" s="161"/>
      <c r="G81" s="159"/>
      <c r="H81" s="135">
        <v>237363.82</v>
      </c>
      <c r="I81" s="163">
        <v>4</v>
      </c>
      <c r="J81" s="162"/>
      <c r="K81" s="163"/>
      <c r="L81" s="162"/>
      <c r="M81" s="163"/>
      <c r="N81" s="162"/>
      <c r="O81" s="163"/>
      <c r="P81" s="162"/>
      <c r="Q81" s="163"/>
      <c r="R81" s="162"/>
      <c r="S81" s="163"/>
      <c r="T81" s="165">
        <f t="shared" si="5"/>
        <v>237363.82</v>
      </c>
      <c r="U81" s="173"/>
    </row>
    <row r="82" spans="1:21" ht="15" customHeight="1" x14ac:dyDescent="0.25">
      <c r="A82" s="156">
        <v>85</v>
      </c>
      <c r="B82" s="157" t="s">
        <v>68</v>
      </c>
      <c r="C82" s="158">
        <v>6</v>
      </c>
      <c r="D82" s="159">
        <v>42676</v>
      </c>
      <c r="E82" s="160">
        <v>164</v>
      </c>
      <c r="F82" s="161"/>
      <c r="G82" s="159"/>
      <c r="H82" s="162"/>
      <c r="I82" s="163"/>
      <c r="J82" s="162"/>
      <c r="K82" s="163"/>
      <c r="L82" s="162"/>
      <c r="M82" s="163"/>
      <c r="N82" s="162">
        <v>164</v>
      </c>
      <c r="O82" s="163">
        <v>6</v>
      </c>
      <c r="P82" s="162"/>
      <c r="Q82" s="163"/>
      <c r="R82" s="162"/>
      <c r="S82" s="163"/>
      <c r="T82" s="165">
        <f t="shared" si="5"/>
        <v>164</v>
      </c>
      <c r="U82" s="173"/>
    </row>
    <row r="83" spans="1:21" ht="15" customHeight="1" x14ac:dyDescent="0.35">
      <c r="A83" s="156">
        <v>86</v>
      </c>
      <c r="B83" s="157" t="s">
        <v>22</v>
      </c>
      <c r="C83" s="158">
        <v>15594</v>
      </c>
      <c r="D83" s="159">
        <v>42691</v>
      </c>
      <c r="E83" s="160">
        <v>2541.3200000000002</v>
      </c>
      <c r="F83" s="161"/>
      <c r="G83" s="159"/>
      <c r="H83" s="162"/>
      <c r="I83" s="163"/>
      <c r="J83" s="162"/>
      <c r="K83" s="163"/>
      <c r="L83" s="162">
        <v>2541</v>
      </c>
      <c r="M83" s="163">
        <v>7</v>
      </c>
      <c r="N83" s="143"/>
      <c r="O83" s="143"/>
      <c r="P83" s="162"/>
      <c r="Q83" s="163"/>
      <c r="R83" s="162"/>
      <c r="S83" s="163"/>
      <c r="T83" s="165">
        <f t="shared" si="5"/>
        <v>2541</v>
      </c>
      <c r="U83" s="173"/>
    </row>
    <row r="84" spans="1:21" ht="15" customHeight="1" x14ac:dyDescent="0.25">
      <c r="A84" s="156">
        <v>87</v>
      </c>
      <c r="B84" s="157" t="s">
        <v>27</v>
      </c>
      <c r="C84" s="158">
        <v>15600</v>
      </c>
      <c r="D84" s="159">
        <v>42691</v>
      </c>
      <c r="E84" s="160">
        <v>10384.299999999999</v>
      </c>
      <c r="F84" s="161"/>
      <c r="G84" s="159"/>
      <c r="H84" s="162"/>
      <c r="I84" s="163"/>
      <c r="J84" s="162"/>
      <c r="K84" s="163"/>
      <c r="L84" s="162"/>
      <c r="M84" s="163"/>
      <c r="N84" s="162"/>
      <c r="O84" s="163"/>
      <c r="P84" s="162">
        <f>E84-N84</f>
        <v>10384.299999999999</v>
      </c>
      <c r="Q84" s="163">
        <v>4</v>
      </c>
      <c r="R84" s="162"/>
      <c r="S84" s="163"/>
      <c r="T84" s="165">
        <f t="shared" si="5"/>
        <v>10384.299999999999</v>
      </c>
      <c r="U84" s="173"/>
    </row>
    <row r="85" spans="1:21" ht="15" customHeight="1" x14ac:dyDescent="0.35">
      <c r="A85" s="156">
        <v>88</v>
      </c>
      <c r="B85" s="157" t="s">
        <v>65</v>
      </c>
      <c r="C85" s="158">
        <v>15600</v>
      </c>
      <c r="D85" s="159">
        <v>42691</v>
      </c>
      <c r="E85" s="160">
        <v>21131.73</v>
      </c>
      <c r="F85" s="161"/>
      <c r="G85" s="159"/>
      <c r="H85" s="162"/>
      <c r="I85" s="163"/>
      <c r="J85" s="162"/>
      <c r="K85" s="163"/>
      <c r="L85" s="162"/>
      <c r="M85" s="163"/>
      <c r="N85" s="162"/>
      <c r="O85" s="163"/>
      <c r="P85" s="162">
        <f>E85-N85</f>
        <v>21131.73</v>
      </c>
      <c r="Q85" s="163">
        <v>4</v>
      </c>
      <c r="R85" s="162"/>
      <c r="S85" s="163"/>
      <c r="T85" s="165">
        <f t="shared" si="5"/>
        <v>21131.73</v>
      </c>
      <c r="U85" s="174"/>
    </row>
    <row r="86" spans="1:21" ht="15" customHeight="1" x14ac:dyDescent="0.35">
      <c r="A86" s="156">
        <v>89</v>
      </c>
      <c r="B86" s="157" t="s">
        <v>66</v>
      </c>
      <c r="C86" s="158">
        <v>6</v>
      </c>
      <c r="D86" s="159">
        <v>42709</v>
      </c>
      <c r="E86" s="160">
        <v>249309.45</v>
      </c>
      <c r="F86" s="161"/>
      <c r="G86" s="159"/>
      <c r="H86" s="135">
        <v>249309.45</v>
      </c>
      <c r="I86" s="163">
        <v>5</v>
      </c>
      <c r="J86" s="162"/>
      <c r="K86" s="163"/>
      <c r="L86" s="162"/>
      <c r="M86" s="163"/>
      <c r="N86" s="162"/>
      <c r="O86" s="163"/>
      <c r="P86" s="162"/>
      <c r="Q86" s="163"/>
      <c r="R86" s="162"/>
      <c r="S86" s="163"/>
      <c r="T86" s="165">
        <f t="shared" si="5"/>
        <v>249309.45</v>
      </c>
      <c r="U86" s="174"/>
    </row>
    <row r="87" spans="1:21" ht="15" customHeight="1" x14ac:dyDescent="0.35">
      <c r="A87" s="156">
        <v>90</v>
      </c>
      <c r="B87" s="157" t="s">
        <v>87</v>
      </c>
      <c r="C87" s="158">
        <v>73685</v>
      </c>
      <c r="D87" s="159">
        <v>42668</v>
      </c>
      <c r="E87" s="160">
        <v>32.64</v>
      </c>
      <c r="F87" s="161"/>
      <c r="G87" s="159"/>
      <c r="H87" s="177">
        <v>32.64</v>
      </c>
      <c r="I87" s="178">
        <v>5</v>
      </c>
      <c r="J87" s="162"/>
      <c r="K87" s="163"/>
      <c r="L87" s="162"/>
      <c r="M87" s="163"/>
      <c r="N87" s="162"/>
      <c r="O87" s="163"/>
      <c r="P87" s="162"/>
      <c r="Q87" s="163"/>
      <c r="R87" s="162"/>
      <c r="S87" s="163"/>
      <c r="T87" s="165">
        <f t="shared" si="5"/>
        <v>32.64</v>
      </c>
      <c r="U87" s="174"/>
    </row>
    <row r="88" spans="1:21" ht="15" customHeight="1" x14ac:dyDescent="0.35">
      <c r="A88" s="156">
        <v>91</v>
      </c>
      <c r="B88" s="157" t="s">
        <v>66</v>
      </c>
      <c r="C88" s="158">
        <v>7</v>
      </c>
      <c r="D88" s="159">
        <v>42725</v>
      </c>
      <c r="E88" s="160">
        <v>30773.98</v>
      </c>
      <c r="F88" s="161"/>
      <c r="G88" s="159"/>
      <c r="H88" s="177">
        <v>30773.98</v>
      </c>
      <c r="I88" s="178">
        <v>6</v>
      </c>
      <c r="J88" s="162"/>
      <c r="K88" s="163"/>
      <c r="L88" s="162"/>
      <c r="M88" s="163"/>
      <c r="N88" s="162"/>
      <c r="O88" s="163"/>
      <c r="P88" s="162"/>
      <c r="Q88" s="163"/>
      <c r="R88" s="162"/>
      <c r="S88" s="163"/>
      <c r="T88" s="165">
        <f t="shared" ref="T88:T109" si="6">+N88+L88+J88+H88+P88</f>
        <v>30773.98</v>
      </c>
      <c r="U88" s="174"/>
    </row>
    <row r="89" spans="1:21" ht="15" customHeight="1" x14ac:dyDescent="0.35">
      <c r="A89" s="156">
        <v>92</v>
      </c>
      <c r="B89" s="157" t="s">
        <v>22</v>
      </c>
      <c r="C89" s="158">
        <v>15686</v>
      </c>
      <c r="D89" s="159">
        <v>42725</v>
      </c>
      <c r="E89" s="160">
        <v>1995.5</v>
      </c>
      <c r="F89" s="161"/>
      <c r="G89" s="159"/>
      <c r="H89" s="177"/>
      <c r="I89" s="178"/>
      <c r="J89" s="162"/>
      <c r="K89" s="163"/>
      <c r="L89" s="162"/>
      <c r="M89" s="163"/>
      <c r="N89" s="162">
        <v>1996</v>
      </c>
      <c r="O89" s="163">
        <v>7</v>
      </c>
      <c r="P89" s="162"/>
      <c r="Q89" s="163"/>
      <c r="R89" s="162"/>
      <c r="S89" s="163"/>
      <c r="T89" s="165">
        <f t="shared" si="6"/>
        <v>1996</v>
      </c>
      <c r="U89" s="179"/>
    </row>
    <row r="90" spans="1:21" ht="15" customHeight="1" x14ac:dyDescent="0.35">
      <c r="A90" s="156">
        <v>93</v>
      </c>
      <c r="B90" s="157" t="s">
        <v>27</v>
      </c>
      <c r="C90" s="158">
        <v>15723</v>
      </c>
      <c r="D90" s="159">
        <v>42727</v>
      </c>
      <c r="E90" s="160">
        <v>7998.1</v>
      </c>
      <c r="F90" s="161"/>
      <c r="G90" s="159"/>
      <c r="H90" s="177"/>
      <c r="I90" s="178"/>
      <c r="J90" s="162"/>
      <c r="K90" s="163"/>
      <c r="L90" s="162"/>
      <c r="M90" s="163"/>
      <c r="N90" s="162"/>
      <c r="O90" s="163"/>
      <c r="P90" s="162">
        <v>7998.1</v>
      </c>
      <c r="Q90" s="163">
        <v>5</v>
      </c>
      <c r="R90" s="162"/>
      <c r="S90" s="163"/>
      <c r="T90" s="165">
        <f t="shared" si="6"/>
        <v>7998.1</v>
      </c>
      <c r="U90" s="174"/>
    </row>
    <row r="91" spans="1:21" ht="15" customHeight="1" x14ac:dyDescent="0.35">
      <c r="A91" s="156">
        <v>94</v>
      </c>
      <c r="B91" s="157" t="s">
        <v>65</v>
      </c>
      <c r="C91" s="158">
        <v>15723</v>
      </c>
      <c r="D91" s="159">
        <v>42727</v>
      </c>
      <c r="E91" s="160">
        <v>9265.44</v>
      </c>
      <c r="F91" s="161"/>
      <c r="G91" s="159"/>
      <c r="H91" s="177"/>
      <c r="I91" s="178"/>
      <c r="J91" s="162"/>
      <c r="K91" s="163"/>
      <c r="L91" s="162"/>
      <c r="M91" s="163"/>
      <c r="N91" s="162">
        <v>2819</v>
      </c>
      <c r="O91" s="163">
        <v>7</v>
      </c>
      <c r="P91" s="162">
        <f>6446.18+0.26</f>
        <v>6446.4400000000005</v>
      </c>
      <c r="Q91" s="163">
        <v>5</v>
      </c>
      <c r="R91" s="162"/>
      <c r="S91" s="163"/>
      <c r="T91" s="165">
        <f t="shared" si="6"/>
        <v>9265.44</v>
      </c>
      <c r="U91" s="143"/>
    </row>
    <row r="92" spans="1:21" ht="15" customHeight="1" x14ac:dyDescent="0.35">
      <c r="A92" s="156">
        <v>95</v>
      </c>
      <c r="B92" s="157" t="s">
        <v>68</v>
      </c>
      <c r="C92" s="158">
        <v>7</v>
      </c>
      <c r="D92" s="159">
        <v>42738</v>
      </c>
      <c r="E92" s="160">
        <v>182.97</v>
      </c>
      <c r="F92" s="161"/>
      <c r="G92" s="159"/>
      <c r="H92" s="177"/>
      <c r="I92" s="178"/>
      <c r="J92" s="162"/>
      <c r="K92" s="163"/>
      <c r="L92" s="162"/>
      <c r="M92" s="163"/>
      <c r="N92" s="162">
        <v>183</v>
      </c>
      <c r="O92" s="163">
        <v>7</v>
      </c>
      <c r="P92" s="162"/>
      <c r="Q92" s="163"/>
      <c r="R92" s="162"/>
      <c r="S92" s="163"/>
      <c r="T92" s="165">
        <f t="shared" si="6"/>
        <v>183</v>
      </c>
      <c r="U92" s="143"/>
    </row>
    <row r="93" spans="1:21" ht="15" customHeight="1" x14ac:dyDescent="0.35">
      <c r="A93" s="156">
        <v>96</v>
      </c>
      <c r="B93" s="157" t="s">
        <v>22</v>
      </c>
      <c r="C93" s="158">
        <v>15856</v>
      </c>
      <c r="D93" s="159">
        <v>42760</v>
      </c>
      <c r="E93" s="160">
        <v>1262.5</v>
      </c>
      <c r="F93" s="161"/>
      <c r="G93" s="159"/>
      <c r="H93" s="177"/>
      <c r="I93" s="178"/>
      <c r="J93" s="162"/>
      <c r="K93" s="163"/>
      <c r="L93" s="162"/>
      <c r="M93" s="163"/>
      <c r="N93" s="177">
        <v>1262</v>
      </c>
      <c r="O93" s="178">
        <v>8</v>
      </c>
      <c r="P93" s="162"/>
      <c r="Q93" s="163"/>
      <c r="R93" s="162"/>
      <c r="S93" s="163"/>
      <c r="T93" s="165">
        <f t="shared" si="6"/>
        <v>1262</v>
      </c>
      <c r="U93" s="143"/>
    </row>
    <row r="94" spans="1:21" ht="15" customHeight="1" x14ac:dyDescent="0.35">
      <c r="A94" s="156">
        <v>97</v>
      </c>
      <c r="B94" s="157" t="s">
        <v>27</v>
      </c>
      <c r="C94" s="158">
        <v>15857</v>
      </c>
      <c r="D94" s="159">
        <v>42760</v>
      </c>
      <c r="E94" s="160">
        <v>3317</v>
      </c>
      <c r="F94" s="161"/>
      <c r="G94" s="159"/>
      <c r="H94" s="177"/>
      <c r="I94" s="178"/>
      <c r="J94" s="162"/>
      <c r="K94" s="163"/>
      <c r="L94" s="162"/>
      <c r="M94" s="163"/>
      <c r="N94" s="177"/>
      <c r="O94" s="178"/>
      <c r="P94" s="162">
        <v>3317</v>
      </c>
      <c r="Q94" s="163">
        <v>6</v>
      </c>
      <c r="R94" s="162"/>
      <c r="S94" s="163"/>
      <c r="T94" s="165">
        <f t="shared" si="6"/>
        <v>3317</v>
      </c>
      <c r="U94" s="143"/>
    </row>
    <row r="95" spans="1:21" ht="15" customHeight="1" x14ac:dyDescent="0.35">
      <c r="A95" s="156">
        <v>98</v>
      </c>
      <c r="B95" s="157" t="s">
        <v>68</v>
      </c>
      <c r="C95" s="158">
        <v>8</v>
      </c>
      <c r="D95" s="159">
        <v>42772</v>
      </c>
      <c r="E95" s="160">
        <v>48</v>
      </c>
      <c r="F95" s="161"/>
      <c r="G95" s="159"/>
      <c r="H95" s="177"/>
      <c r="I95" s="178"/>
      <c r="J95" s="162"/>
      <c r="K95" s="163"/>
      <c r="L95" s="162"/>
      <c r="M95" s="163"/>
      <c r="N95" s="162">
        <v>48</v>
      </c>
      <c r="O95" s="163">
        <v>8</v>
      </c>
      <c r="P95" s="162"/>
      <c r="Q95" s="163"/>
      <c r="R95" s="162"/>
      <c r="S95" s="163"/>
      <c r="T95" s="165">
        <f t="shared" si="6"/>
        <v>48</v>
      </c>
      <c r="U95" s="143"/>
    </row>
    <row r="96" spans="1:21" ht="15" customHeight="1" x14ac:dyDescent="0.35">
      <c r="A96" s="156">
        <v>99</v>
      </c>
      <c r="B96" s="157" t="s">
        <v>22</v>
      </c>
      <c r="C96" s="158">
        <v>15892</v>
      </c>
      <c r="D96" s="159">
        <v>42787</v>
      </c>
      <c r="E96" s="160">
        <v>896.75</v>
      </c>
      <c r="F96" s="161"/>
      <c r="G96" s="159"/>
      <c r="H96" s="177"/>
      <c r="I96" s="178"/>
      <c r="J96" s="162"/>
      <c r="K96" s="163"/>
      <c r="L96" s="162"/>
      <c r="M96" s="163"/>
      <c r="N96" s="162">
        <v>897</v>
      </c>
      <c r="O96" s="163">
        <v>9</v>
      </c>
      <c r="P96" s="162"/>
      <c r="Q96" s="163"/>
      <c r="R96" s="162"/>
      <c r="S96" s="163"/>
      <c r="T96" s="165">
        <f t="shared" si="6"/>
        <v>897</v>
      </c>
      <c r="U96" s="143"/>
    </row>
    <row r="97" spans="1:21" ht="15" customHeight="1" x14ac:dyDescent="0.35">
      <c r="A97" s="156">
        <v>100</v>
      </c>
      <c r="B97" s="157" t="s">
        <v>22</v>
      </c>
      <c r="C97" s="158">
        <v>15893</v>
      </c>
      <c r="D97" s="159">
        <v>42787</v>
      </c>
      <c r="E97" s="160">
        <v>610.5</v>
      </c>
      <c r="F97" s="161"/>
      <c r="G97" s="159"/>
      <c r="H97" s="177"/>
      <c r="I97" s="178"/>
      <c r="J97" s="162"/>
      <c r="K97" s="163"/>
      <c r="L97" s="162"/>
      <c r="M97" s="163"/>
      <c r="N97" s="162">
        <v>610</v>
      </c>
      <c r="O97" s="163">
        <v>9</v>
      </c>
      <c r="P97" s="162"/>
      <c r="Q97" s="163"/>
      <c r="R97" s="162"/>
      <c r="S97" s="163"/>
      <c r="T97" s="165">
        <f t="shared" si="6"/>
        <v>610</v>
      </c>
      <c r="U97" s="143"/>
    </row>
    <row r="98" spans="1:21" ht="15" customHeight="1" x14ac:dyDescent="0.35">
      <c r="A98" s="156">
        <v>101</v>
      </c>
      <c r="B98" s="157" t="s">
        <v>89</v>
      </c>
      <c r="C98" s="158">
        <v>2</v>
      </c>
      <c r="D98" s="159">
        <v>42780</v>
      </c>
      <c r="E98" s="160">
        <v>7900</v>
      </c>
      <c r="F98" s="161"/>
      <c r="G98" s="159"/>
      <c r="H98" s="177"/>
      <c r="I98" s="178"/>
      <c r="J98" s="162"/>
      <c r="K98" s="163"/>
      <c r="L98" s="162"/>
      <c r="M98" s="163"/>
      <c r="N98" s="162">
        <v>7900</v>
      </c>
      <c r="O98" s="163">
        <v>9</v>
      </c>
      <c r="P98" s="162"/>
      <c r="Q98" s="163"/>
      <c r="R98" s="162"/>
      <c r="S98" s="163"/>
      <c r="T98" s="165">
        <f t="shared" si="6"/>
        <v>7900</v>
      </c>
      <c r="U98" s="143"/>
    </row>
    <row r="99" spans="1:21" ht="15" customHeight="1" x14ac:dyDescent="0.35">
      <c r="A99" s="156">
        <v>102</v>
      </c>
      <c r="B99" s="157" t="s">
        <v>89</v>
      </c>
      <c r="C99" s="158">
        <v>3</v>
      </c>
      <c r="D99" s="159">
        <v>42788</v>
      </c>
      <c r="E99" s="160">
        <v>1381</v>
      </c>
      <c r="F99" s="161"/>
      <c r="G99" s="159"/>
      <c r="H99" s="177"/>
      <c r="I99" s="178"/>
      <c r="J99" s="162"/>
      <c r="K99" s="163"/>
      <c r="L99" s="162"/>
      <c r="M99" s="163"/>
      <c r="N99" s="162">
        <v>1381</v>
      </c>
      <c r="O99" s="163">
        <v>9</v>
      </c>
      <c r="P99" s="162"/>
      <c r="Q99" s="163"/>
      <c r="R99" s="162"/>
      <c r="S99" s="163"/>
      <c r="T99" s="165">
        <f t="shared" si="6"/>
        <v>1381</v>
      </c>
      <c r="U99" s="143"/>
    </row>
    <row r="100" spans="1:21" ht="15" customHeight="1" x14ac:dyDescent="0.35">
      <c r="A100" s="156">
        <v>103</v>
      </c>
      <c r="B100" s="157" t="s">
        <v>68</v>
      </c>
      <c r="C100" s="158">
        <v>9</v>
      </c>
      <c r="D100" s="159">
        <v>42802</v>
      </c>
      <c r="E100" s="160">
        <v>410</v>
      </c>
      <c r="F100" s="161"/>
      <c r="G100" s="159"/>
      <c r="H100" s="177"/>
      <c r="I100" s="178"/>
      <c r="J100" s="162"/>
      <c r="K100" s="163"/>
      <c r="L100" s="162"/>
      <c r="M100" s="163"/>
      <c r="N100" s="162">
        <v>410</v>
      </c>
      <c r="O100" s="163">
        <v>9</v>
      </c>
      <c r="P100" s="162"/>
      <c r="Q100" s="163"/>
      <c r="R100" s="162"/>
      <c r="S100" s="163"/>
      <c r="T100" s="165">
        <f t="shared" si="6"/>
        <v>410</v>
      </c>
      <c r="U100" s="143"/>
    </row>
    <row r="101" spans="1:21" ht="15" customHeight="1" x14ac:dyDescent="0.35">
      <c r="A101" s="156">
        <v>104</v>
      </c>
      <c r="B101" s="157" t="s">
        <v>22</v>
      </c>
      <c r="C101" s="158">
        <v>16007</v>
      </c>
      <c r="D101" s="159">
        <v>42814</v>
      </c>
      <c r="E101" s="160">
        <v>778.75</v>
      </c>
      <c r="F101" s="161"/>
      <c r="G101" s="159"/>
      <c r="H101" s="177"/>
      <c r="I101" s="178"/>
      <c r="J101" s="162"/>
      <c r="K101" s="163"/>
      <c r="L101" s="162"/>
      <c r="M101" s="163"/>
      <c r="N101" s="162">
        <v>779</v>
      </c>
      <c r="O101" s="163">
        <v>10</v>
      </c>
      <c r="P101" s="162"/>
      <c r="Q101" s="163"/>
      <c r="R101" s="162"/>
      <c r="S101" s="163"/>
      <c r="T101" s="165">
        <f t="shared" si="6"/>
        <v>779</v>
      </c>
      <c r="U101" s="143"/>
    </row>
    <row r="102" spans="1:21" ht="15" customHeight="1" x14ac:dyDescent="0.35">
      <c r="A102" s="156">
        <v>105</v>
      </c>
      <c r="B102" s="157" t="s">
        <v>90</v>
      </c>
      <c r="C102" s="158">
        <v>1408</v>
      </c>
      <c r="D102" s="159">
        <v>42781</v>
      </c>
      <c r="E102" s="160">
        <v>595</v>
      </c>
      <c r="F102" s="161"/>
      <c r="G102" s="159"/>
      <c r="H102" s="177"/>
      <c r="I102" s="178"/>
      <c r="J102" s="162"/>
      <c r="K102" s="163"/>
      <c r="L102" s="162"/>
      <c r="M102" s="163"/>
      <c r="N102" s="162">
        <v>595</v>
      </c>
      <c r="O102" s="163">
        <v>10</v>
      </c>
      <c r="P102" s="162"/>
      <c r="Q102" s="163"/>
      <c r="R102" s="162"/>
      <c r="S102" s="163"/>
      <c r="T102" s="165">
        <f t="shared" si="6"/>
        <v>595</v>
      </c>
      <c r="U102" s="143"/>
    </row>
    <row r="103" spans="1:21" ht="15" customHeight="1" x14ac:dyDescent="0.35">
      <c r="A103" s="156">
        <v>106</v>
      </c>
      <c r="B103" s="157" t="s">
        <v>90</v>
      </c>
      <c r="C103" s="158">
        <v>1409</v>
      </c>
      <c r="D103" s="159">
        <v>42781</v>
      </c>
      <c r="E103" s="160">
        <v>209</v>
      </c>
      <c r="F103" s="161"/>
      <c r="G103" s="159"/>
      <c r="H103" s="177"/>
      <c r="I103" s="178"/>
      <c r="J103" s="162"/>
      <c r="K103" s="163"/>
      <c r="L103" s="162"/>
      <c r="M103" s="163"/>
      <c r="N103" s="162">
        <v>209</v>
      </c>
      <c r="O103" s="163">
        <v>10</v>
      </c>
      <c r="P103" s="162"/>
      <c r="Q103" s="163"/>
      <c r="R103" s="162"/>
      <c r="S103" s="163"/>
      <c r="T103" s="165">
        <f t="shared" si="6"/>
        <v>209</v>
      </c>
      <c r="U103" s="143"/>
    </row>
    <row r="104" spans="1:21" ht="15" customHeight="1" x14ac:dyDescent="0.35">
      <c r="A104" s="156">
        <v>107</v>
      </c>
      <c r="B104" s="157" t="s">
        <v>68</v>
      </c>
      <c r="C104" s="158">
        <v>10</v>
      </c>
      <c r="D104" s="159">
        <v>42821</v>
      </c>
      <c r="E104" s="160">
        <v>60</v>
      </c>
      <c r="F104" s="161"/>
      <c r="G104" s="159"/>
      <c r="H104" s="177"/>
      <c r="I104" s="178"/>
      <c r="J104" s="162"/>
      <c r="K104" s="163"/>
      <c r="L104" s="162"/>
      <c r="M104" s="163"/>
      <c r="N104" s="162">
        <v>60</v>
      </c>
      <c r="O104" s="163">
        <v>10</v>
      </c>
      <c r="P104" s="162"/>
      <c r="Q104" s="163"/>
      <c r="R104" s="162"/>
      <c r="S104" s="163"/>
      <c r="T104" s="165">
        <f t="shared" si="6"/>
        <v>60</v>
      </c>
      <c r="U104" s="143"/>
    </row>
    <row r="105" spans="1:21" ht="15" customHeight="1" x14ac:dyDescent="0.35">
      <c r="A105" s="156">
        <v>108</v>
      </c>
      <c r="B105" s="157" t="s">
        <v>27</v>
      </c>
      <c r="C105" s="158">
        <v>16148</v>
      </c>
      <c r="D105" s="159">
        <v>42842</v>
      </c>
      <c r="E105" s="160">
        <v>756</v>
      </c>
      <c r="F105" s="161"/>
      <c r="G105" s="159"/>
      <c r="H105" s="177"/>
      <c r="I105" s="178"/>
      <c r="J105" s="162"/>
      <c r="K105" s="163"/>
      <c r="L105" s="162">
        <v>756</v>
      </c>
      <c r="M105" s="163">
        <v>8</v>
      </c>
      <c r="N105" s="162"/>
      <c r="O105" s="163"/>
      <c r="P105" s="162"/>
      <c r="Q105" s="163"/>
      <c r="R105" s="162"/>
      <c r="S105" s="163"/>
      <c r="T105" s="165">
        <f t="shared" si="6"/>
        <v>756</v>
      </c>
      <c r="U105" s="143"/>
    </row>
    <row r="106" spans="1:21" ht="15" customHeight="1" x14ac:dyDescent="0.35">
      <c r="A106" s="156">
        <v>109</v>
      </c>
      <c r="B106" s="157" t="s">
        <v>22</v>
      </c>
      <c r="C106" s="158">
        <v>16115</v>
      </c>
      <c r="D106" s="159">
        <v>42842</v>
      </c>
      <c r="E106" s="160">
        <v>264.5</v>
      </c>
      <c r="F106" s="161"/>
      <c r="G106" s="159"/>
      <c r="H106" s="177"/>
      <c r="I106" s="178"/>
      <c r="J106" s="162"/>
      <c r="K106" s="163"/>
      <c r="L106" s="162">
        <v>254</v>
      </c>
      <c r="M106" s="163">
        <v>8</v>
      </c>
      <c r="N106" s="162"/>
      <c r="O106" s="163"/>
      <c r="P106" s="162"/>
      <c r="Q106" s="163"/>
      <c r="R106" s="162"/>
      <c r="S106" s="163"/>
      <c r="T106" s="165">
        <f t="shared" si="6"/>
        <v>254</v>
      </c>
      <c r="U106" s="143"/>
    </row>
    <row r="107" spans="1:21" ht="15" customHeight="1" x14ac:dyDescent="0.35">
      <c r="A107" s="156">
        <v>110</v>
      </c>
      <c r="B107" s="157" t="s">
        <v>22</v>
      </c>
      <c r="C107" s="158">
        <v>16241</v>
      </c>
      <c r="D107" s="159">
        <v>42878</v>
      </c>
      <c r="E107" s="160">
        <v>111</v>
      </c>
      <c r="F107" s="161"/>
      <c r="G107" s="159"/>
      <c r="H107" s="177"/>
      <c r="I107" s="178"/>
      <c r="J107" s="162"/>
      <c r="K107" s="163"/>
      <c r="L107" s="162">
        <v>111</v>
      </c>
      <c r="M107" s="163">
        <v>8</v>
      </c>
      <c r="N107" s="162"/>
      <c r="O107" s="163"/>
      <c r="P107" s="162"/>
      <c r="Q107" s="163"/>
      <c r="R107" s="162"/>
      <c r="S107" s="163"/>
      <c r="T107" s="165">
        <f t="shared" si="6"/>
        <v>111</v>
      </c>
      <c r="U107" s="143"/>
    </row>
    <row r="108" spans="1:21" ht="15" customHeight="1" x14ac:dyDescent="0.35">
      <c r="A108" s="156">
        <v>111</v>
      </c>
      <c r="B108" s="157" t="s">
        <v>27</v>
      </c>
      <c r="C108" s="158">
        <v>16253</v>
      </c>
      <c r="D108" s="159">
        <v>42878</v>
      </c>
      <c r="E108" s="160">
        <v>252</v>
      </c>
      <c r="F108" s="161"/>
      <c r="G108" s="159"/>
      <c r="H108" s="177"/>
      <c r="I108" s="178"/>
      <c r="J108" s="162"/>
      <c r="K108" s="163"/>
      <c r="L108" s="162">
        <v>252</v>
      </c>
      <c r="M108" s="163">
        <v>8</v>
      </c>
      <c r="N108" s="162"/>
      <c r="O108" s="163"/>
      <c r="P108" s="162"/>
      <c r="Q108" s="163"/>
      <c r="R108" s="162"/>
      <c r="S108" s="163"/>
      <c r="T108" s="165">
        <f t="shared" si="6"/>
        <v>252</v>
      </c>
      <c r="U108" s="179"/>
    </row>
    <row r="109" spans="1:21" ht="15" customHeight="1" x14ac:dyDescent="0.35">
      <c r="A109" s="156">
        <v>112</v>
      </c>
      <c r="B109" s="157" t="s">
        <v>22</v>
      </c>
      <c r="C109" s="158">
        <v>16373</v>
      </c>
      <c r="D109" s="159">
        <v>42906</v>
      </c>
      <c r="E109" s="160">
        <v>527.25</v>
      </c>
      <c r="F109" s="161"/>
      <c r="G109" s="159"/>
      <c r="H109" s="177"/>
      <c r="I109" s="178"/>
      <c r="J109" s="162"/>
      <c r="K109" s="163"/>
      <c r="L109" s="162">
        <v>527</v>
      </c>
      <c r="M109" s="163">
        <v>8</v>
      </c>
      <c r="N109" s="162"/>
      <c r="O109" s="163"/>
      <c r="P109" s="162"/>
      <c r="Q109" s="163"/>
      <c r="R109" s="162"/>
      <c r="S109" s="163"/>
      <c r="T109" s="165">
        <f t="shared" si="6"/>
        <v>527</v>
      </c>
      <c r="U109" s="179"/>
    </row>
    <row r="110" spans="1:21" ht="15" customHeight="1" x14ac:dyDescent="0.35">
      <c r="A110" s="156">
        <v>113</v>
      </c>
      <c r="B110" s="157" t="s">
        <v>66</v>
      </c>
      <c r="C110" s="158">
        <v>8</v>
      </c>
      <c r="D110" s="159">
        <v>42909</v>
      </c>
      <c r="E110" s="160">
        <v>139048.17000000001</v>
      </c>
      <c r="F110" s="161"/>
      <c r="G110" s="159"/>
      <c r="H110" s="177">
        <v>37069.660000000003</v>
      </c>
      <c r="I110" s="178">
        <v>7</v>
      </c>
      <c r="J110" s="162">
        <v>8051.4</v>
      </c>
      <c r="K110" s="163">
        <v>4</v>
      </c>
      <c r="L110" s="162">
        <v>4154</v>
      </c>
      <c r="M110" s="163">
        <v>8</v>
      </c>
      <c r="N110" s="162">
        <v>62393</v>
      </c>
      <c r="O110" s="163">
        <v>11</v>
      </c>
      <c r="P110" s="162">
        <v>20613.939999999999</v>
      </c>
      <c r="Q110" s="163">
        <v>7</v>
      </c>
      <c r="R110" s="123">
        <f>E110-H110-J110-L110-N110-P110</f>
        <v>6766.1700000000164</v>
      </c>
      <c r="S110" s="163">
        <v>1</v>
      </c>
      <c r="T110" s="165">
        <f>+N110+L110+J110+H110+P110+R110</f>
        <v>139048.17000000001</v>
      </c>
      <c r="U110" s="180"/>
    </row>
    <row r="111" spans="1:21" ht="15" customHeight="1" x14ac:dyDescent="0.35">
      <c r="A111" s="156">
        <v>114</v>
      </c>
      <c r="B111" s="157" t="s">
        <v>94</v>
      </c>
      <c r="C111" s="158">
        <v>30372</v>
      </c>
      <c r="D111" s="159">
        <v>42649</v>
      </c>
      <c r="E111" s="181">
        <v>948.6</v>
      </c>
      <c r="F111" s="161"/>
      <c r="G111" s="159"/>
      <c r="H111" s="162"/>
      <c r="I111" s="163"/>
      <c r="J111" s="162">
        <v>948.6</v>
      </c>
      <c r="K111" s="163">
        <v>4</v>
      </c>
      <c r="L111" s="162"/>
      <c r="M111" s="163"/>
      <c r="N111" s="162"/>
      <c r="O111" s="163"/>
      <c r="P111" s="162"/>
      <c r="Q111" s="163"/>
      <c r="R111" s="162"/>
      <c r="S111" s="163"/>
      <c r="T111" s="165">
        <f t="shared" ref="T111:T121" si="7">+N111+L111+J111+H111+P111</f>
        <v>948.6</v>
      </c>
      <c r="U111" s="174"/>
    </row>
    <row r="112" spans="1:21" ht="15" customHeight="1" x14ac:dyDescent="0.35">
      <c r="A112" s="156">
        <v>115</v>
      </c>
      <c r="B112" s="157" t="s">
        <v>68</v>
      </c>
      <c r="C112" s="158">
        <v>10</v>
      </c>
      <c r="D112" s="159">
        <v>42929</v>
      </c>
      <c r="E112" s="160">
        <v>1711.21</v>
      </c>
      <c r="F112" s="161"/>
      <c r="G112" s="159"/>
      <c r="H112" s="177"/>
      <c r="I112" s="178"/>
      <c r="J112" s="162"/>
      <c r="K112" s="163"/>
      <c r="L112" s="162"/>
      <c r="M112" s="163"/>
      <c r="N112" s="162">
        <v>1711</v>
      </c>
      <c r="O112" s="163">
        <v>11</v>
      </c>
      <c r="P112" s="162"/>
      <c r="Q112" s="163"/>
      <c r="R112" s="162"/>
      <c r="S112" s="163"/>
      <c r="T112" s="165">
        <f t="shared" si="7"/>
        <v>1711</v>
      </c>
      <c r="U112" s="180"/>
    </row>
    <row r="113" spans="1:21" ht="15" customHeight="1" x14ac:dyDescent="0.35">
      <c r="A113" s="156">
        <v>116</v>
      </c>
      <c r="B113" s="157" t="s">
        <v>92</v>
      </c>
      <c r="C113" s="182">
        <v>2</v>
      </c>
      <c r="D113" s="183">
        <v>43391</v>
      </c>
      <c r="E113" s="184">
        <v>28732.5</v>
      </c>
      <c r="F113" s="161"/>
      <c r="G113" s="159"/>
      <c r="H113" s="177"/>
      <c r="I113" s="178"/>
      <c r="J113" s="162"/>
      <c r="K113" s="163"/>
      <c r="L113" s="162"/>
      <c r="M113" s="163"/>
      <c r="N113" s="185">
        <v>26882</v>
      </c>
      <c r="O113" s="186">
        <v>12</v>
      </c>
      <c r="P113" s="187">
        <v>1850.4</v>
      </c>
      <c r="Q113" s="188">
        <v>8</v>
      </c>
      <c r="R113" s="162"/>
      <c r="S113" s="163"/>
      <c r="T113" s="165">
        <f t="shared" si="7"/>
        <v>28732.400000000001</v>
      </c>
      <c r="U113" s="170"/>
    </row>
    <row r="114" spans="1:21" ht="15" customHeight="1" x14ac:dyDescent="0.35">
      <c r="A114" s="156">
        <v>117</v>
      </c>
      <c r="B114" s="157" t="s">
        <v>75</v>
      </c>
      <c r="C114" s="182">
        <v>134481</v>
      </c>
      <c r="D114" s="183">
        <v>43390</v>
      </c>
      <c r="E114" s="184">
        <v>667.5</v>
      </c>
      <c r="F114" s="161"/>
      <c r="G114" s="159"/>
      <c r="H114" s="177"/>
      <c r="I114" s="178"/>
      <c r="J114" s="162"/>
      <c r="K114" s="163"/>
      <c r="L114" s="162"/>
      <c r="M114" s="163"/>
      <c r="N114" s="185">
        <v>668</v>
      </c>
      <c r="O114" s="186">
        <v>12</v>
      </c>
      <c r="P114" s="162"/>
      <c r="Q114" s="163"/>
      <c r="R114" s="162"/>
      <c r="S114" s="163"/>
      <c r="T114" s="165">
        <f t="shared" si="7"/>
        <v>668</v>
      </c>
      <c r="U114" s="174"/>
    </row>
    <row r="115" spans="1:21" ht="15" customHeight="1" x14ac:dyDescent="0.25">
      <c r="A115" s="156">
        <v>118</v>
      </c>
      <c r="B115" s="157"/>
      <c r="C115" s="158"/>
      <c r="D115" s="159"/>
      <c r="E115" s="160"/>
      <c r="F115" s="161"/>
      <c r="G115" s="159"/>
      <c r="H115" s="177"/>
      <c r="I115" s="178"/>
      <c r="J115" s="162"/>
      <c r="K115" s="163"/>
      <c r="L115" s="162"/>
      <c r="M115" s="163"/>
      <c r="N115" s="162"/>
      <c r="O115" s="163"/>
      <c r="P115" s="162"/>
      <c r="Q115" s="163"/>
      <c r="R115" s="162"/>
      <c r="S115" s="163"/>
      <c r="T115" s="165">
        <f t="shared" si="7"/>
        <v>0</v>
      </c>
      <c r="U115" s="173"/>
    </row>
    <row r="116" spans="1:21" ht="15" customHeight="1" x14ac:dyDescent="0.25">
      <c r="A116" s="156">
        <v>119</v>
      </c>
      <c r="B116" s="157"/>
      <c r="C116" s="158"/>
      <c r="D116" s="159"/>
      <c r="E116" s="160"/>
      <c r="F116" s="161"/>
      <c r="G116" s="159"/>
      <c r="H116" s="177"/>
      <c r="I116" s="178"/>
      <c r="J116" s="162"/>
      <c r="K116" s="163"/>
      <c r="L116" s="162"/>
      <c r="M116" s="163"/>
      <c r="N116" s="162"/>
      <c r="O116" s="163"/>
      <c r="P116" s="162"/>
      <c r="Q116" s="163"/>
      <c r="R116" s="162"/>
      <c r="S116" s="163"/>
      <c r="T116" s="165">
        <f t="shared" si="7"/>
        <v>0</v>
      </c>
      <c r="U116" s="173"/>
    </row>
    <row r="117" spans="1:21" ht="15" customHeight="1" x14ac:dyDescent="0.25">
      <c r="A117" s="156">
        <v>120</v>
      </c>
      <c r="B117" s="157"/>
      <c r="C117" s="158"/>
      <c r="D117" s="159"/>
      <c r="E117" s="160"/>
      <c r="F117" s="161"/>
      <c r="G117" s="159"/>
      <c r="H117" s="177"/>
      <c r="I117" s="178"/>
      <c r="J117" s="162"/>
      <c r="K117" s="163"/>
      <c r="L117" s="162"/>
      <c r="M117" s="163"/>
      <c r="N117" s="162"/>
      <c r="O117" s="163"/>
      <c r="P117" s="162"/>
      <c r="Q117" s="163"/>
      <c r="R117" s="162"/>
      <c r="S117" s="163"/>
      <c r="T117" s="165">
        <f t="shared" si="7"/>
        <v>0</v>
      </c>
      <c r="U117" s="189" t="s">
        <v>88</v>
      </c>
    </row>
    <row r="118" spans="1:21" ht="15" customHeight="1" x14ac:dyDescent="0.25">
      <c r="A118" s="156">
        <v>121</v>
      </c>
      <c r="B118" s="157"/>
      <c r="C118" s="158"/>
      <c r="D118" s="159"/>
      <c r="E118" s="160"/>
      <c r="F118" s="161"/>
      <c r="G118" s="159"/>
      <c r="H118" s="177"/>
      <c r="I118" s="178"/>
      <c r="J118" s="162"/>
      <c r="K118" s="163"/>
      <c r="L118" s="162"/>
      <c r="M118" s="163"/>
      <c r="N118" s="162"/>
      <c r="O118" s="163"/>
      <c r="P118" s="162"/>
      <c r="Q118" s="163"/>
      <c r="R118" s="162"/>
      <c r="S118" s="163"/>
      <c r="T118" s="165">
        <f t="shared" si="7"/>
        <v>0</v>
      </c>
      <c r="U118" s="189">
        <f>N113+N114</f>
        <v>27550</v>
      </c>
    </row>
    <row r="119" spans="1:21" ht="15" customHeight="1" x14ac:dyDescent="0.25">
      <c r="A119" s="156">
        <v>122</v>
      </c>
      <c r="B119" s="157"/>
      <c r="C119" s="158"/>
      <c r="D119" s="159"/>
      <c r="E119" s="160"/>
      <c r="F119" s="161"/>
      <c r="G119" s="159"/>
      <c r="H119" s="177"/>
      <c r="I119" s="178"/>
      <c r="J119" s="162"/>
      <c r="K119" s="163"/>
      <c r="L119" s="162"/>
      <c r="M119" s="163"/>
      <c r="N119" s="162"/>
      <c r="O119" s="163"/>
      <c r="P119" s="162"/>
      <c r="Q119" s="163"/>
      <c r="R119" s="162"/>
      <c r="S119" s="163"/>
      <c r="T119" s="165">
        <f t="shared" si="7"/>
        <v>0</v>
      </c>
      <c r="U119" s="190" t="s">
        <v>86</v>
      </c>
    </row>
    <row r="120" spans="1:21" ht="15" customHeight="1" x14ac:dyDescent="0.25">
      <c r="A120" s="156">
        <v>123</v>
      </c>
      <c r="B120" s="157"/>
      <c r="C120" s="158"/>
      <c r="D120" s="159"/>
      <c r="E120" s="160"/>
      <c r="F120" s="161"/>
      <c r="G120" s="159"/>
      <c r="H120" s="177"/>
      <c r="I120" s="178"/>
      <c r="J120" s="162"/>
      <c r="K120" s="163"/>
      <c r="L120" s="162"/>
      <c r="M120" s="163"/>
      <c r="N120" s="162"/>
      <c r="O120" s="163"/>
      <c r="P120" s="162"/>
      <c r="Q120" s="163"/>
      <c r="R120" s="162"/>
      <c r="S120" s="163"/>
      <c r="T120" s="165">
        <f t="shared" si="7"/>
        <v>0</v>
      </c>
      <c r="U120" s="190">
        <f>P113</f>
        <v>1850.4</v>
      </c>
    </row>
    <row r="121" spans="1:21" ht="15" customHeight="1" x14ac:dyDescent="0.25">
      <c r="A121" s="156">
        <v>124</v>
      </c>
      <c r="B121" s="157"/>
      <c r="C121" s="158"/>
      <c r="D121" s="159"/>
      <c r="E121" s="160"/>
      <c r="F121" s="161"/>
      <c r="G121" s="159"/>
      <c r="H121" s="177"/>
      <c r="I121" s="178"/>
      <c r="J121" s="162"/>
      <c r="K121" s="163"/>
      <c r="L121" s="162"/>
      <c r="M121" s="163"/>
      <c r="N121" s="162"/>
      <c r="O121" s="163"/>
      <c r="P121" s="162"/>
      <c r="Q121" s="163"/>
      <c r="R121" s="162"/>
      <c r="S121" s="163"/>
      <c r="T121" s="165">
        <f t="shared" si="7"/>
        <v>0</v>
      </c>
      <c r="U121" s="191" t="s">
        <v>48</v>
      </c>
    </row>
    <row r="122" spans="1:21" ht="15.5" x14ac:dyDescent="0.35">
      <c r="A122" s="192"/>
      <c r="B122" s="193" t="s">
        <v>9</v>
      </c>
      <c r="C122" s="194"/>
      <c r="D122" s="195"/>
      <c r="E122" s="122">
        <f>SUM(E4:E114)</f>
        <v>2231774.56</v>
      </c>
      <c r="F122" s="197"/>
      <c r="G122" s="198"/>
      <c r="H122" s="122">
        <f>SUM(H4:H112)</f>
        <v>750000</v>
      </c>
      <c r="I122" s="199"/>
      <c r="J122" s="122">
        <f>SUM(J4:J116)</f>
        <v>450000</v>
      </c>
      <c r="K122" s="199"/>
      <c r="L122" s="122">
        <f>SUM(L4:L117)</f>
        <v>392500</v>
      </c>
      <c r="M122" s="199"/>
      <c r="N122" s="196">
        <f>SUM(N4:N121)</f>
        <v>392500</v>
      </c>
      <c r="O122" s="199"/>
      <c r="P122" s="122">
        <f>SUM(P4:P119)</f>
        <v>240000.00000000003</v>
      </c>
      <c r="Q122" s="199"/>
      <c r="R122" s="122">
        <f>SUM(R4:R111)</f>
        <v>6766.1700000000164</v>
      </c>
      <c r="S122" s="199"/>
      <c r="T122" s="165">
        <f>J122+L122+N122+H122+P122+R122</f>
        <v>2231766.17</v>
      </c>
      <c r="U122" s="191">
        <f>U120+U118</f>
        <v>29400.400000000001</v>
      </c>
    </row>
    <row r="123" spans="1:21" x14ac:dyDescent="0.25">
      <c r="B123" t="s">
        <v>13</v>
      </c>
      <c r="E123" s="21"/>
      <c r="H123" s="131"/>
      <c r="I123" s="131"/>
      <c r="J123" s="131">
        <f>450000-J122</f>
        <v>0</v>
      </c>
      <c r="K123" s="131"/>
      <c r="T123" s="128"/>
    </row>
    <row r="124" spans="1:21" x14ac:dyDescent="0.25">
      <c r="A124" s="11"/>
      <c r="B124" s="11"/>
      <c r="C124" s="86"/>
      <c r="D124" s="86"/>
      <c r="E124" s="35"/>
      <c r="F124" s="115"/>
      <c r="G124" s="90"/>
      <c r="H124" s="91"/>
      <c r="I124" s="86"/>
      <c r="J124" s="91"/>
      <c r="K124" s="86"/>
      <c r="L124" s="35"/>
      <c r="M124" s="86"/>
      <c r="N124" s="91"/>
      <c r="O124" s="86"/>
      <c r="P124" s="91"/>
      <c r="Q124" s="86"/>
      <c r="R124" s="91"/>
      <c r="S124" s="86"/>
      <c r="T124" s="35"/>
    </row>
    <row r="125" spans="1:21" x14ac:dyDescent="0.25">
      <c r="A125" s="11"/>
      <c r="B125" s="130" t="s">
        <v>91</v>
      </c>
      <c r="C125" s="86"/>
      <c r="D125" s="35"/>
      <c r="E125" s="35"/>
      <c r="F125" s="95"/>
      <c r="G125" s="115"/>
      <c r="H125" s="118"/>
      <c r="I125" s="86"/>
      <c r="J125" s="118"/>
      <c r="K125" s="86"/>
      <c r="L125" s="35"/>
      <c r="M125" s="86"/>
      <c r="N125" s="35"/>
      <c r="O125" s="35"/>
      <c r="P125" s="35"/>
      <c r="Q125" s="35"/>
      <c r="R125" s="35"/>
      <c r="S125" s="35"/>
      <c r="T125" s="35"/>
      <c r="U125" s="23"/>
    </row>
    <row r="126" spans="1:21" x14ac:dyDescent="0.25">
      <c r="A126" s="11"/>
      <c r="B126" s="11"/>
      <c r="C126" s="35"/>
      <c r="D126" s="35"/>
      <c r="E126" s="35"/>
      <c r="F126" s="95"/>
      <c r="G126" s="90"/>
      <c r="H126" s="91"/>
      <c r="I126" s="86"/>
      <c r="J126" s="91"/>
      <c r="K126" s="86"/>
      <c r="L126" s="35"/>
      <c r="M126" s="86"/>
      <c r="N126" s="124"/>
      <c r="O126" s="35"/>
      <c r="P126" s="35"/>
      <c r="Q126" s="35"/>
      <c r="R126" s="35"/>
      <c r="S126" s="35"/>
      <c r="T126" s="35"/>
      <c r="U126" s="23"/>
    </row>
    <row r="127" spans="1:21" x14ac:dyDescent="0.25">
      <c r="A127" s="11"/>
      <c r="B127" s="11"/>
      <c r="C127" s="35"/>
      <c r="D127" s="35"/>
      <c r="F127" s="115"/>
      <c r="G127" s="95"/>
      <c r="H127" s="91"/>
      <c r="I127" s="86"/>
      <c r="J127" s="127"/>
      <c r="K127" s="86"/>
      <c r="L127" s="21"/>
      <c r="M127" s="86"/>
      <c r="N127" s="35"/>
      <c r="O127" s="35"/>
      <c r="P127" s="35"/>
      <c r="Q127" s="35"/>
      <c r="R127" s="35"/>
      <c r="S127" s="35"/>
      <c r="T127" s="35"/>
      <c r="U127" s="35"/>
    </row>
    <row r="128" spans="1:21" x14ac:dyDescent="0.25">
      <c r="A128" s="11"/>
      <c r="B128" s="11"/>
      <c r="C128" s="35"/>
      <c r="D128" s="35"/>
      <c r="E128" s="21"/>
      <c r="F128" s="95"/>
      <c r="G128" s="115"/>
      <c r="H128" s="35"/>
      <c r="I128" s="86"/>
      <c r="J128" s="35"/>
      <c r="K128" s="86"/>
      <c r="L128" s="91"/>
      <c r="M128" s="86"/>
      <c r="N128" s="35"/>
      <c r="O128" s="35"/>
      <c r="P128" s="35"/>
      <c r="Q128" s="35"/>
      <c r="R128" s="35"/>
      <c r="S128" s="35"/>
      <c r="T128" s="124"/>
      <c r="U128" s="35"/>
    </row>
    <row r="129" spans="1:21" x14ac:dyDescent="0.25">
      <c r="A129" s="11"/>
      <c r="B129" s="11"/>
      <c r="C129" s="86"/>
      <c r="D129" s="35"/>
      <c r="F129" s="95"/>
      <c r="G129" s="115"/>
      <c r="H129" s="35"/>
      <c r="I129" s="86"/>
      <c r="J129" s="35"/>
      <c r="K129" s="86"/>
      <c r="L129" s="35"/>
      <c r="M129" s="86"/>
      <c r="N129" s="35"/>
      <c r="O129" s="35"/>
      <c r="P129" s="35"/>
      <c r="Q129" s="35"/>
      <c r="R129" s="35"/>
      <c r="S129" s="35"/>
      <c r="T129" s="31"/>
      <c r="U129" s="35"/>
    </row>
    <row r="130" spans="1:21" x14ac:dyDescent="0.25">
      <c r="A130" s="11"/>
      <c r="B130" s="11"/>
      <c r="C130" s="86"/>
      <c r="D130" s="35"/>
      <c r="E130" s="35"/>
      <c r="F130" s="95"/>
      <c r="G130" s="115"/>
      <c r="H130" s="35"/>
      <c r="I130" s="86"/>
      <c r="J130" s="35"/>
      <c r="K130" s="86"/>
      <c r="L130" s="35"/>
      <c r="M130" s="86"/>
      <c r="N130" s="35"/>
      <c r="O130" s="35"/>
      <c r="P130" s="35"/>
      <c r="Q130" s="35"/>
      <c r="R130" s="35"/>
      <c r="S130" s="35"/>
      <c r="T130" s="31"/>
      <c r="U130" s="35"/>
    </row>
    <row r="131" spans="1:21" x14ac:dyDescent="0.25">
      <c r="A131" s="11"/>
      <c r="B131" s="11"/>
      <c r="C131" s="125"/>
      <c r="D131" s="35"/>
      <c r="E131" s="35"/>
      <c r="F131" s="95"/>
      <c r="G131" s="95"/>
      <c r="H131" s="35"/>
      <c r="I131" s="86"/>
      <c r="J131" s="35"/>
      <c r="K131" s="86"/>
      <c r="L131" s="35"/>
      <c r="M131" s="86"/>
      <c r="N131" s="35"/>
      <c r="O131" s="35"/>
      <c r="P131" s="35"/>
      <c r="Q131" s="35"/>
      <c r="R131" s="35"/>
      <c r="S131" s="35"/>
      <c r="T131" s="31"/>
      <c r="U131" s="129"/>
    </row>
    <row r="132" spans="1:21" x14ac:dyDescent="0.25">
      <c r="A132" s="11"/>
      <c r="B132" s="11"/>
      <c r="C132" s="125"/>
      <c r="D132" s="35"/>
      <c r="E132" s="35"/>
      <c r="F132" s="115"/>
      <c r="G132" s="115"/>
      <c r="H132" s="35"/>
      <c r="I132" s="86"/>
      <c r="J132" s="35"/>
      <c r="K132" s="86"/>
      <c r="L132" s="35"/>
      <c r="M132" s="86"/>
      <c r="N132" s="35"/>
      <c r="O132" s="35"/>
      <c r="P132" s="35"/>
      <c r="Q132" s="35"/>
      <c r="R132" s="35"/>
      <c r="S132" s="35"/>
      <c r="T132" s="31"/>
      <c r="U132" s="35"/>
    </row>
    <row r="133" spans="1:21" x14ac:dyDescent="0.25">
      <c r="A133" s="11"/>
      <c r="B133" s="11"/>
      <c r="C133" s="125"/>
      <c r="D133" s="86"/>
      <c r="E133" s="35"/>
      <c r="F133" s="115"/>
      <c r="G133" s="115"/>
      <c r="H133" s="35"/>
      <c r="I133" s="86"/>
      <c r="J133" s="35"/>
      <c r="K133" s="86"/>
      <c r="L133" s="35"/>
      <c r="M133" s="86"/>
      <c r="N133" s="35"/>
      <c r="O133" s="86"/>
      <c r="P133" s="35"/>
      <c r="Q133" s="86"/>
      <c r="R133" s="35"/>
      <c r="S133" s="86"/>
      <c r="T133" s="30"/>
      <c r="U133" s="31"/>
    </row>
    <row r="134" spans="1:21" x14ac:dyDescent="0.25">
      <c r="A134" s="11"/>
      <c r="B134" s="11"/>
      <c r="C134" s="125"/>
      <c r="D134" s="86"/>
      <c r="E134" s="91"/>
      <c r="F134" s="115"/>
      <c r="G134" s="115"/>
      <c r="H134" s="35"/>
      <c r="I134" s="86"/>
      <c r="J134" s="35"/>
      <c r="K134" s="86"/>
      <c r="L134" s="35"/>
      <c r="M134" s="86"/>
      <c r="N134" s="91"/>
      <c r="O134" s="86"/>
      <c r="P134" s="91"/>
      <c r="Q134" s="86"/>
      <c r="R134" s="91"/>
      <c r="S134" s="86"/>
      <c r="T134" s="30"/>
      <c r="U134" s="31"/>
    </row>
    <row r="135" spans="1:21" x14ac:dyDescent="0.25">
      <c r="A135" s="11"/>
      <c r="B135" s="11"/>
      <c r="C135" s="125"/>
      <c r="D135" s="86"/>
      <c r="E135" s="86"/>
      <c r="F135" s="115"/>
      <c r="G135" s="115"/>
      <c r="H135" s="35"/>
      <c r="I135" s="86"/>
      <c r="J135" s="35"/>
      <c r="K135" s="86"/>
      <c r="L135" s="86"/>
      <c r="M135" s="86"/>
      <c r="N135" s="86"/>
      <c r="O135" s="86"/>
      <c r="P135" s="86"/>
      <c r="Q135" s="86"/>
      <c r="R135" s="86"/>
      <c r="S135" s="86"/>
      <c r="T135" s="30"/>
      <c r="U135" s="30"/>
    </row>
    <row r="136" spans="1:21" x14ac:dyDescent="0.25">
      <c r="A136" s="11"/>
      <c r="B136" s="11"/>
      <c r="C136" s="125"/>
      <c r="D136" s="86"/>
      <c r="E136" s="35"/>
      <c r="F136" s="115"/>
      <c r="G136" s="115"/>
      <c r="H136" s="35"/>
      <c r="I136" s="86"/>
      <c r="J136" s="35"/>
      <c r="K136" s="86"/>
      <c r="L136" s="35"/>
      <c r="M136" s="86"/>
      <c r="N136" s="86"/>
      <c r="O136" s="86"/>
      <c r="P136" s="86"/>
      <c r="Q136" s="86"/>
      <c r="R136" s="86"/>
      <c r="S136" s="86"/>
      <c r="T136" s="30"/>
      <c r="U136" s="30"/>
    </row>
    <row r="137" spans="1:21" x14ac:dyDescent="0.25">
      <c r="A137" s="11"/>
      <c r="B137" s="11"/>
      <c r="C137" s="125"/>
      <c r="D137" s="86"/>
      <c r="E137" s="96"/>
      <c r="F137" s="115"/>
      <c r="G137" s="115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30"/>
      <c r="U137" s="30"/>
    </row>
    <row r="138" spans="1:21" x14ac:dyDescent="0.25">
      <c r="A138" s="11"/>
      <c r="B138" s="11"/>
      <c r="C138" s="125"/>
      <c r="D138" s="86"/>
      <c r="E138" s="86"/>
      <c r="F138" s="115"/>
      <c r="G138" s="115"/>
      <c r="H138" s="91"/>
      <c r="I138" s="86"/>
      <c r="J138" s="91"/>
      <c r="K138" s="86"/>
      <c r="L138" s="35"/>
      <c r="M138" s="86"/>
      <c r="N138" s="86"/>
      <c r="O138" s="86"/>
      <c r="P138" s="86"/>
      <c r="Q138" s="86"/>
      <c r="R138" s="86"/>
      <c r="S138" s="86"/>
      <c r="T138" s="30"/>
      <c r="U138" s="30"/>
    </row>
    <row r="139" spans="1:21" x14ac:dyDescent="0.25">
      <c r="A139" s="11"/>
      <c r="B139" s="11"/>
      <c r="C139" s="126"/>
      <c r="D139" s="11"/>
      <c r="E139" s="86"/>
      <c r="F139" s="115"/>
      <c r="G139" s="115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30"/>
      <c r="U139" s="30"/>
    </row>
    <row r="140" spans="1:21" x14ac:dyDescent="0.25">
      <c r="A140" s="11"/>
      <c r="B140" s="11"/>
      <c r="C140" s="126"/>
      <c r="D140" s="11"/>
      <c r="E140" s="86"/>
      <c r="F140" s="115"/>
      <c r="G140" s="115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30"/>
      <c r="U140" s="31"/>
    </row>
    <row r="141" spans="1:21" x14ac:dyDescent="0.25">
      <c r="A141" s="11"/>
      <c r="B141" s="11"/>
      <c r="C141" s="126"/>
      <c r="D141" s="11"/>
      <c r="E141" s="86"/>
      <c r="F141" s="115"/>
      <c r="G141" s="115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30"/>
      <c r="U141" s="34"/>
    </row>
    <row r="142" spans="1:21" x14ac:dyDescent="0.25">
      <c r="A142" s="11"/>
      <c r="B142" s="11"/>
      <c r="C142" s="126"/>
      <c r="D142" s="11"/>
      <c r="E142" s="86"/>
      <c r="F142" s="115"/>
      <c r="G142" s="115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30"/>
      <c r="U142" s="30"/>
    </row>
    <row r="143" spans="1:21" x14ac:dyDescent="0.25">
      <c r="A143" s="11"/>
      <c r="B143" s="11"/>
      <c r="C143" s="126"/>
      <c r="D143" s="11"/>
      <c r="E143" s="86"/>
      <c r="F143" s="115"/>
      <c r="G143" s="115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30"/>
      <c r="U143" s="30"/>
    </row>
    <row r="144" spans="1:21" x14ac:dyDescent="0.25">
      <c r="A144" s="11"/>
      <c r="B144" s="11"/>
      <c r="C144" s="126"/>
      <c r="D144" s="11"/>
      <c r="E144" s="86"/>
      <c r="F144" s="115"/>
      <c r="G144" s="115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30"/>
      <c r="U144" s="30"/>
    </row>
    <row r="145" spans="1:21" x14ac:dyDescent="0.25">
      <c r="A145" s="11"/>
      <c r="B145" s="11"/>
      <c r="C145" s="126"/>
      <c r="D145" s="11"/>
      <c r="E145" s="86"/>
      <c r="F145" s="115"/>
      <c r="G145" s="115"/>
      <c r="H145" s="86"/>
      <c r="I145" s="86"/>
      <c r="J145" s="86"/>
      <c r="K145" s="86"/>
      <c r="L145" s="119"/>
      <c r="M145" s="86"/>
      <c r="N145" s="86"/>
      <c r="O145" s="86"/>
      <c r="P145" s="86"/>
      <c r="Q145" s="86"/>
      <c r="R145" s="86"/>
      <c r="S145" s="86"/>
      <c r="T145" s="30"/>
      <c r="U145" s="30"/>
    </row>
    <row r="146" spans="1:21" x14ac:dyDescent="0.25">
      <c r="A146" s="11"/>
      <c r="B146" s="11"/>
      <c r="C146" s="126"/>
      <c r="D146" s="11"/>
      <c r="E146" s="86"/>
      <c r="F146" s="115"/>
      <c r="G146" s="115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30"/>
      <c r="U146" s="30"/>
    </row>
    <row r="147" spans="1:21" x14ac:dyDescent="0.25">
      <c r="A147" s="11"/>
      <c r="B147" s="11"/>
      <c r="C147" s="126"/>
      <c r="D147" s="11"/>
      <c r="E147" s="86"/>
      <c r="F147" s="115"/>
      <c r="G147" s="115"/>
      <c r="H147" s="86"/>
      <c r="I147" s="30"/>
      <c r="J147" s="86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 x14ac:dyDescent="0.25">
      <c r="A148" s="11"/>
      <c r="B148" s="11"/>
      <c r="C148" s="11"/>
      <c r="D148" s="11"/>
      <c r="E148" s="86"/>
      <c r="F148" s="115"/>
      <c r="G148" s="115"/>
      <c r="H148" s="96"/>
      <c r="I148" s="30"/>
      <c r="J148" s="96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 x14ac:dyDescent="0.25">
      <c r="A149" s="11"/>
      <c r="B149" s="11"/>
      <c r="C149" s="11"/>
      <c r="D149" s="11"/>
      <c r="E149" s="86"/>
      <c r="F149" s="115"/>
      <c r="G149" s="115"/>
      <c r="H149" s="86"/>
      <c r="I149" s="30"/>
      <c r="J149" s="86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 x14ac:dyDescent="0.25">
      <c r="A150" s="11"/>
      <c r="B150" s="11"/>
      <c r="C150" s="11"/>
      <c r="D150" s="11"/>
      <c r="E150" s="86"/>
      <c r="F150" s="115"/>
      <c r="G150" s="115"/>
      <c r="H150" s="86"/>
      <c r="I150" s="30"/>
      <c r="J150" s="86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 x14ac:dyDescent="0.25">
      <c r="A151" s="16"/>
      <c r="B151" s="16"/>
      <c r="C151" s="11"/>
      <c r="D151" s="11"/>
      <c r="E151" s="86"/>
      <c r="F151" s="115"/>
      <c r="G151" s="115"/>
      <c r="H151" s="86"/>
      <c r="I151" s="30"/>
      <c r="J151" s="86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 x14ac:dyDescent="0.25">
      <c r="A152" s="11"/>
      <c r="B152" s="11"/>
      <c r="C152" s="11"/>
      <c r="D152" s="11"/>
      <c r="E152" s="86"/>
      <c r="F152" s="115"/>
      <c r="G152" s="115"/>
      <c r="H152" s="86"/>
      <c r="I152" s="30"/>
      <c r="J152" s="86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 x14ac:dyDescent="0.25">
      <c r="A153" s="11"/>
      <c r="B153" s="11"/>
      <c r="C153" s="11"/>
      <c r="D153" s="11"/>
      <c r="E153" s="86"/>
      <c r="F153" s="115"/>
      <c r="G153" s="115"/>
      <c r="H153" s="86"/>
      <c r="I153" s="30"/>
      <c r="J153" s="86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 x14ac:dyDescent="0.25">
      <c r="A154" s="11"/>
      <c r="B154" s="11"/>
      <c r="C154" s="11"/>
      <c r="D154" s="11"/>
      <c r="E154" s="86"/>
      <c r="F154" s="115"/>
      <c r="G154" s="115"/>
      <c r="H154" s="86"/>
      <c r="I154" s="30"/>
      <c r="J154" s="86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 x14ac:dyDescent="0.25">
      <c r="A155" s="11"/>
      <c r="B155" s="11"/>
      <c r="C155" s="11"/>
      <c r="D155" s="11"/>
      <c r="E155" s="11"/>
      <c r="F155" s="76"/>
      <c r="G155" s="76"/>
      <c r="H155" s="11"/>
      <c r="J155" s="11"/>
      <c r="U155" s="30"/>
    </row>
    <row r="156" spans="1:21" x14ac:dyDescent="0.25">
      <c r="U156" s="30"/>
    </row>
  </sheetData>
  <mergeCells count="3">
    <mergeCell ref="J123:K123"/>
    <mergeCell ref="J2:N2"/>
    <mergeCell ref="H123:I123"/>
  </mergeCells>
  <phoneticPr fontId="0" type="noConversion"/>
  <printOptions horizontalCentered="1" gridLines="1"/>
  <pageMargins left="0.25" right="0.25" top="0.75" bottom="0.75" header="0.3" footer="0.3"/>
  <pageSetup paperSize="17" scale="58" orientation="portrait" cellComments="asDisplayed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58"/>
  <sheetViews>
    <sheetView topLeftCell="A127" workbookViewId="0">
      <selection activeCell="J84" sqref="J84"/>
    </sheetView>
  </sheetViews>
  <sheetFormatPr defaultColWidth="8.7265625" defaultRowHeight="12.5" x14ac:dyDescent="0.25"/>
  <cols>
    <col min="1" max="1" width="4" bestFit="1" customWidth="1"/>
    <col min="2" max="2" width="50.7265625" customWidth="1"/>
    <col min="3" max="3" width="8.7265625" bestFit="1" customWidth="1"/>
    <col min="4" max="4" width="8.453125" bestFit="1" customWidth="1"/>
    <col min="5" max="5" width="12.453125" customWidth="1"/>
    <col min="6" max="6" width="7.54296875" style="82" bestFit="1" customWidth="1"/>
    <col min="7" max="7" width="8.1796875" style="82" bestFit="1" customWidth="1"/>
    <col min="8" max="8" width="13.1796875" customWidth="1"/>
    <col min="9" max="9" width="2" bestFit="1" customWidth="1"/>
    <col min="10" max="10" width="13.453125" customWidth="1"/>
    <col min="11" max="11" width="3.7265625" customWidth="1"/>
    <col min="12" max="12" width="12.1796875" customWidth="1"/>
    <col min="13" max="13" width="2" bestFit="1" customWidth="1"/>
    <col min="14" max="14" width="11.26953125" hidden="1" customWidth="1"/>
    <col min="15" max="15" width="2" hidden="1" customWidth="1"/>
    <col min="16" max="16" width="13" hidden="1" customWidth="1"/>
    <col min="17" max="17" width="4" hidden="1" customWidth="1"/>
    <col min="18" max="18" width="12" hidden="1" customWidth="1"/>
    <col min="19" max="19" width="3.54296875" hidden="1" customWidth="1"/>
    <col min="20" max="20" width="12.26953125" bestFit="1" customWidth="1"/>
    <col min="21" max="21" width="16.453125" hidden="1" customWidth="1"/>
    <col min="22" max="22" width="11.26953125" hidden="1" customWidth="1"/>
    <col min="23" max="23" width="16.26953125" hidden="1" customWidth="1"/>
    <col min="24" max="24" width="11.26953125" hidden="1" customWidth="1"/>
    <col min="25" max="25" width="11.1796875" hidden="1" customWidth="1"/>
    <col min="26" max="26" width="14.453125" customWidth="1"/>
    <col min="27" max="27" width="12.26953125" bestFit="1" customWidth="1"/>
    <col min="28" max="28" width="13.453125" bestFit="1" customWidth="1"/>
    <col min="29" max="29" width="11.81640625" bestFit="1" customWidth="1"/>
    <col min="30" max="30" width="12.26953125" bestFit="1" customWidth="1"/>
    <col min="31" max="31" width="11.453125" bestFit="1" customWidth="1"/>
  </cols>
  <sheetData>
    <row r="1" spans="1:31" x14ac:dyDescent="0.25">
      <c r="A1" s="5"/>
      <c r="B1" s="3" t="s">
        <v>0</v>
      </c>
      <c r="C1" s="3" t="s">
        <v>24</v>
      </c>
      <c r="D1" s="3"/>
      <c r="E1" s="3"/>
      <c r="F1" s="77"/>
      <c r="G1" s="77"/>
      <c r="H1" s="3"/>
      <c r="I1" s="3"/>
      <c r="J1" s="3" t="s">
        <v>25</v>
      </c>
      <c r="K1" s="3"/>
      <c r="L1" s="4">
        <f ca="1">NOW()</f>
        <v>43474.672502777779</v>
      </c>
      <c r="M1" s="3"/>
      <c r="N1" s="3"/>
      <c r="O1" s="3"/>
      <c r="P1" s="3"/>
      <c r="Q1" s="3"/>
      <c r="R1" s="3"/>
      <c r="S1" s="1"/>
    </row>
    <row r="2" spans="1:31" ht="62.5" x14ac:dyDescent="0.25">
      <c r="A2" s="6"/>
      <c r="B2" s="59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47" t="s">
        <v>6</v>
      </c>
      <c r="H2" s="132" t="s">
        <v>12</v>
      </c>
      <c r="I2" s="133"/>
      <c r="J2" s="133"/>
      <c r="K2" s="133"/>
      <c r="L2" s="133"/>
      <c r="M2" s="48"/>
      <c r="N2" s="48"/>
      <c r="O2" s="48"/>
      <c r="P2" s="48"/>
      <c r="Q2" s="48"/>
      <c r="R2" s="48"/>
      <c r="S2" s="48"/>
      <c r="T2" s="49" t="s">
        <v>7</v>
      </c>
      <c r="U2" s="134" t="s">
        <v>15</v>
      </c>
      <c r="V2" s="134"/>
      <c r="W2" s="134"/>
    </row>
    <row r="3" spans="1:31" x14ac:dyDescent="0.25">
      <c r="A3" s="6"/>
      <c r="B3" s="2"/>
      <c r="C3" s="47"/>
      <c r="D3" s="50"/>
      <c r="E3" s="50"/>
      <c r="F3" s="50"/>
      <c r="G3" s="50"/>
      <c r="H3" s="48" t="s">
        <v>8</v>
      </c>
      <c r="I3" s="48"/>
      <c r="J3" s="48" t="s">
        <v>8</v>
      </c>
      <c r="K3" s="48"/>
      <c r="L3" s="48"/>
      <c r="M3" s="48"/>
      <c r="N3" s="48" t="s">
        <v>8</v>
      </c>
      <c r="O3" s="48"/>
      <c r="P3" s="48"/>
      <c r="Q3" s="48"/>
      <c r="R3" s="48"/>
      <c r="S3" s="48"/>
      <c r="T3" s="51"/>
    </row>
    <row r="4" spans="1:31" ht="13" x14ac:dyDescent="0.25">
      <c r="A4" s="55" t="s">
        <v>17</v>
      </c>
      <c r="B4" s="2"/>
      <c r="C4" s="50"/>
      <c r="D4" s="50"/>
      <c r="E4" s="50"/>
      <c r="F4" s="50"/>
      <c r="G4" s="50"/>
      <c r="H4" s="48" t="s">
        <v>18</v>
      </c>
      <c r="I4" s="48" t="s">
        <v>11</v>
      </c>
      <c r="J4" s="48" t="s">
        <v>19</v>
      </c>
      <c r="K4" s="48" t="s">
        <v>11</v>
      </c>
      <c r="L4" s="48"/>
      <c r="M4" s="48"/>
      <c r="N4" s="52"/>
      <c r="O4" s="48" t="s">
        <v>11</v>
      </c>
      <c r="P4" s="48"/>
      <c r="Q4" s="48"/>
      <c r="R4" s="52"/>
      <c r="S4" s="48"/>
      <c r="T4" s="53"/>
      <c r="U4" s="18" t="s">
        <v>16</v>
      </c>
      <c r="V4" s="18" t="s">
        <v>14</v>
      </c>
      <c r="W4" s="19"/>
    </row>
    <row r="5" spans="1:31" s="10" customFormat="1" x14ac:dyDescent="0.25">
      <c r="A5" s="56">
        <v>94</v>
      </c>
      <c r="B5" s="101" t="s">
        <v>51</v>
      </c>
      <c r="C5" s="25">
        <v>1</v>
      </c>
      <c r="D5" s="26">
        <v>41491</v>
      </c>
      <c r="E5" s="38">
        <v>179.63</v>
      </c>
      <c r="F5" s="78"/>
      <c r="G5" s="26"/>
      <c r="H5" s="39">
        <v>179.63</v>
      </c>
      <c r="I5" s="40">
        <v>4</v>
      </c>
      <c r="J5" s="39"/>
      <c r="K5" s="40"/>
      <c r="L5" s="39"/>
      <c r="M5" s="40"/>
      <c r="N5" s="39"/>
      <c r="O5" s="40"/>
      <c r="P5" s="39"/>
      <c r="Q5" s="40"/>
      <c r="R5" s="39"/>
      <c r="S5" s="54"/>
      <c r="T5" s="46">
        <f t="shared" ref="T5:T36" si="0">+L5+J5+H5</f>
        <v>179.63</v>
      </c>
      <c r="U5" s="15"/>
      <c r="V5" s="22"/>
      <c r="W5" s="22"/>
      <c r="X5"/>
      <c r="Y5"/>
      <c r="Z5" s="23"/>
      <c r="AA5" s="28"/>
      <c r="AB5" s="37"/>
      <c r="AC5" s="35"/>
      <c r="AD5" s="35"/>
      <c r="AE5" s="23"/>
    </row>
    <row r="6" spans="1:31" s="10" customFormat="1" x14ac:dyDescent="0.25">
      <c r="A6" s="56">
        <v>102</v>
      </c>
      <c r="B6" s="101" t="s">
        <v>51</v>
      </c>
      <c r="C6" s="25">
        <v>2</v>
      </c>
      <c r="D6" s="26">
        <v>41562</v>
      </c>
      <c r="E6" s="38">
        <v>167.57</v>
      </c>
      <c r="F6" s="78"/>
      <c r="G6" s="26"/>
      <c r="H6" s="39">
        <v>167.57</v>
      </c>
      <c r="I6" s="40">
        <v>6</v>
      </c>
      <c r="J6" s="39"/>
      <c r="K6" s="40"/>
      <c r="L6" s="39"/>
      <c r="M6" s="40"/>
      <c r="N6" s="39"/>
      <c r="O6" s="40"/>
      <c r="P6" s="39"/>
      <c r="Q6" s="40"/>
      <c r="R6" s="39"/>
      <c r="S6" s="54"/>
      <c r="T6" s="46">
        <f t="shared" si="0"/>
        <v>167.57</v>
      </c>
      <c r="U6" s="15"/>
      <c r="V6" s="22"/>
      <c r="W6" s="22"/>
      <c r="X6"/>
      <c r="Y6"/>
      <c r="Z6" s="88"/>
      <c r="AA6" s="28"/>
      <c r="AB6" s="37"/>
      <c r="AC6" s="35"/>
      <c r="AD6" s="35"/>
      <c r="AE6" s="23"/>
    </row>
    <row r="7" spans="1:31" s="10" customFormat="1" x14ac:dyDescent="0.25">
      <c r="A7" s="56">
        <v>47</v>
      </c>
      <c r="B7" s="58" t="s">
        <v>36</v>
      </c>
      <c r="C7" s="25"/>
      <c r="D7" s="26"/>
      <c r="E7" s="38">
        <v>4.28</v>
      </c>
      <c r="F7" s="78"/>
      <c r="G7" s="26"/>
      <c r="H7" s="39">
        <v>0</v>
      </c>
      <c r="I7" s="40"/>
      <c r="J7" s="39">
        <f>4.7-0.42</f>
        <v>4.28</v>
      </c>
      <c r="K7" s="40">
        <v>1</v>
      </c>
      <c r="L7" s="39"/>
      <c r="M7" s="40"/>
      <c r="N7" s="39">
        <v>0</v>
      </c>
      <c r="O7" s="40"/>
      <c r="P7" s="39"/>
      <c r="Q7" s="40"/>
      <c r="R7" s="39"/>
      <c r="S7" s="54"/>
      <c r="T7" s="85">
        <f t="shared" si="0"/>
        <v>4.28</v>
      </c>
      <c r="U7" s="15">
        <f>+E7*0.75</f>
        <v>3.21</v>
      </c>
      <c r="V7" s="22">
        <f>+E7*0.25</f>
        <v>1.07</v>
      </c>
      <c r="W7" s="22">
        <f>+V7+U7</f>
        <v>4.28</v>
      </c>
      <c r="X7"/>
      <c r="Y7"/>
      <c r="Z7" s="22"/>
      <c r="AA7" s="27"/>
      <c r="AB7" s="37"/>
      <c r="AC7" s="35"/>
      <c r="AD7" s="35"/>
      <c r="AE7" s="23"/>
    </row>
    <row r="8" spans="1:31" s="10" customFormat="1" x14ac:dyDescent="0.25">
      <c r="A8" s="56">
        <v>43</v>
      </c>
      <c r="B8" s="57" t="s">
        <v>33</v>
      </c>
      <c r="C8" s="25">
        <v>45439</v>
      </c>
      <c r="D8" s="26">
        <v>41380</v>
      </c>
      <c r="E8" s="38">
        <v>116.04</v>
      </c>
      <c r="F8" s="78"/>
      <c r="G8" s="26"/>
      <c r="H8" s="39">
        <v>0</v>
      </c>
      <c r="I8" s="40"/>
      <c r="J8" s="39">
        <v>116.04</v>
      </c>
      <c r="K8" s="40">
        <v>1</v>
      </c>
      <c r="L8" s="39"/>
      <c r="M8" s="40"/>
      <c r="N8" s="39">
        <v>0</v>
      </c>
      <c r="O8" s="40"/>
      <c r="P8" s="39"/>
      <c r="Q8" s="40"/>
      <c r="R8" s="39"/>
      <c r="S8" s="54"/>
      <c r="T8" s="85">
        <f t="shared" si="0"/>
        <v>116.04</v>
      </c>
      <c r="U8" s="15">
        <f>+E8*0.75</f>
        <v>87.03</v>
      </c>
      <c r="V8" s="22">
        <f>+E8*0.25</f>
        <v>29.01</v>
      </c>
      <c r="W8" s="22">
        <f>+V8+U8</f>
        <v>116.04</v>
      </c>
      <c r="X8"/>
      <c r="Y8"/>
      <c r="Z8" s="23"/>
      <c r="AA8" s="31"/>
      <c r="AB8" s="37"/>
      <c r="AC8" s="35"/>
      <c r="AD8" s="35"/>
      <c r="AE8" s="23"/>
    </row>
    <row r="9" spans="1:31" s="10" customFormat="1" x14ac:dyDescent="0.25">
      <c r="A9" s="56">
        <v>6</v>
      </c>
      <c r="B9" s="57" t="s">
        <v>23</v>
      </c>
      <c r="C9" s="25">
        <v>1828330</v>
      </c>
      <c r="D9" s="60">
        <v>41208</v>
      </c>
      <c r="E9" s="38">
        <v>2000</v>
      </c>
      <c r="F9" s="78"/>
      <c r="G9" s="26"/>
      <c r="H9" s="39">
        <f>E9</f>
        <v>2000</v>
      </c>
      <c r="I9" s="40">
        <v>1</v>
      </c>
      <c r="J9" s="39">
        <v>0</v>
      </c>
      <c r="K9" s="75"/>
      <c r="L9" s="39"/>
      <c r="M9" s="40"/>
      <c r="N9" s="39">
        <v>0</v>
      </c>
      <c r="O9" s="40"/>
      <c r="P9" s="39"/>
      <c r="Q9" s="40"/>
      <c r="R9" s="39"/>
      <c r="S9" s="54"/>
      <c r="T9" s="46">
        <f t="shared" si="0"/>
        <v>2000</v>
      </c>
      <c r="U9" s="15">
        <f>+E9*0.75</f>
        <v>1500</v>
      </c>
      <c r="V9" s="22">
        <f>+E9*0.25</f>
        <v>500</v>
      </c>
      <c r="W9" s="22">
        <f>+V9+U9</f>
        <v>2000</v>
      </c>
      <c r="X9" s="15">
        <v>206.25</v>
      </c>
      <c r="AA9" s="29"/>
    </row>
    <row r="10" spans="1:31" s="10" customFormat="1" x14ac:dyDescent="0.25">
      <c r="A10" s="56">
        <v>86</v>
      </c>
      <c r="B10" s="58" t="s">
        <v>23</v>
      </c>
      <c r="C10" s="25">
        <v>1889165</v>
      </c>
      <c r="D10" s="26">
        <v>41480</v>
      </c>
      <c r="E10" s="38">
        <v>8000</v>
      </c>
      <c r="F10" s="78"/>
      <c r="G10" s="26"/>
      <c r="H10" s="39">
        <v>2000</v>
      </c>
      <c r="I10" s="40">
        <v>3</v>
      </c>
      <c r="J10" s="39">
        <v>6000</v>
      </c>
      <c r="K10" s="40">
        <v>3</v>
      </c>
      <c r="L10" s="39"/>
      <c r="M10" s="40"/>
      <c r="N10" s="39"/>
      <c r="O10" s="40"/>
      <c r="P10" s="39"/>
      <c r="Q10" s="40"/>
      <c r="R10" s="39"/>
      <c r="S10" s="54"/>
      <c r="T10" s="46">
        <f t="shared" si="0"/>
        <v>8000</v>
      </c>
      <c r="U10" s="15"/>
      <c r="V10" s="22"/>
      <c r="W10" s="22"/>
      <c r="X10"/>
      <c r="Y10"/>
      <c r="Z10" s="23"/>
      <c r="AA10" s="28"/>
      <c r="AB10" s="37"/>
      <c r="AC10" s="35"/>
      <c r="AD10" s="35"/>
      <c r="AE10" s="23"/>
    </row>
    <row r="11" spans="1:31" s="10" customFormat="1" x14ac:dyDescent="0.25">
      <c r="A11" s="56">
        <v>75</v>
      </c>
      <c r="B11" s="58" t="s">
        <v>45</v>
      </c>
      <c r="C11" s="25">
        <v>1</v>
      </c>
      <c r="D11" s="26">
        <v>41499</v>
      </c>
      <c r="E11" s="38">
        <v>385</v>
      </c>
      <c r="F11" s="78"/>
      <c r="G11" s="26"/>
      <c r="H11" s="92">
        <v>385</v>
      </c>
      <c r="I11" s="40">
        <v>2</v>
      </c>
      <c r="J11" s="39">
        <v>0</v>
      </c>
      <c r="K11" s="40"/>
      <c r="L11" s="39"/>
      <c r="M11" s="40"/>
      <c r="N11" s="39"/>
      <c r="O11" s="40"/>
      <c r="P11" s="39"/>
      <c r="Q11" s="40"/>
      <c r="R11" s="39"/>
      <c r="S11" s="54"/>
      <c r="T11" s="46">
        <f t="shared" si="0"/>
        <v>385</v>
      </c>
      <c r="U11" s="15"/>
      <c r="V11" s="22"/>
      <c r="W11" s="22"/>
      <c r="X11"/>
      <c r="Y11"/>
      <c r="Z11" s="23"/>
      <c r="AA11" s="28"/>
      <c r="AB11" s="37"/>
      <c r="AC11" s="35"/>
      <c r="AD11" s="35"/>
      <c r="AE11" s="23"/>
    </row>
    <row r="12" spans="1:31" s="10" customFormat="1" x14ac:dyDescent="0.25">
      <c r="A12" s="56">
        <v>44</v>
      </c>
      <c r="B12" s="58" t="s">
        <v>34</v>
      </c>
      <c r="C12" s="25">
        <v>574296</v>
      </c>
      <c r="D12" s="26">
        <v>41367</v>
      </c>
      <c r="E12" s="38">
        <v>148.62</v>
      </c>
      <c r="F12" s="78"/>
      <c r="G12" s="26"/>
      <c r="H12" s="39">
        <v>0</v>
      </c>
      <c r="I12" s="40"/>
      <c r="J12" s="39">
        <v>148.62</v>
      </c>
      <c r="K12" s="40">
        <v>1</v>
      </c>
      <c r="L12" s="39"/>
      <c r="M12" s="40"/>
      <c r="N12" s="39">
        <v>0</v>
      </c>
      <c r="O12" s="40"/>
      <c r="P12" s="39"/>
      <c r="Q12" s="40"/>
      <c r="R12" s="39"/>
      <c r="S12" s="54"/>
      <c r="T12" s="85">
        <f t="shared" si="0"/>
        <v>148.62</v>
      </c>
      <c r="U12" s="15">
        <f>+E12*0.75</f>
        <v>111.465</v>
      </c>
      <c r="V12" s="22">
        <f>+E12*0.25</f>
        <v>37.155000000000001</v>
      </c>
      <c r="W12" s="22">
        <f>+V12+U12</f>
        <v>148.62</v>
      </c>
      <c r="X12"/>
      <c r="Y12"/>
      <c r="Z12" s="35"/>
      <c r="AA12" s="31">
        <f>SUM(L8:L17)</f>
        <v>0</v>
      </c>
      <c r="AB12" s="37"/>
      <c r="AC12" s="35"/>
      <c r="AD12" s="35"/>
      <c r="AE12" s="23"/>
    </row>
    <row r="13" spans="1:31" s="10" customFormat="1" x14ac:dyDescent="0.25">
      <c r="A13" s="56">
        <v>45</v>
      </c>
      <c r="B13" s="58" t="s">
        <v>34</v>
      </c>
      <c r="C13" s="25">
        <v>575120</v>
      </c>
      <c r="D13" s="26">
        <v>41379</v>
      </c>
      <c r="E13" s="38">
        <v>108.56</v>
      </c>
      <c r="F13" s="78"/>
      <c r="G13" s="26"/>
      <c r="H13" s="39">
        <v>0</v>
      </c>
      <c r="I13" s="40"/>
      <c r="J13" s="39">
        <v>108.56</v>
      </c>
      <c r="K13" s="40">
        <v>1</v>
      </c>
      <c r="L13" s="39"/>
      <c r="M13" s="40"/>
      <c r="N13" s="39">
        <v>0</v>
      </c>
      <c r="O13" s="40"/>
      <c r="P13" s="39"/>
      <c r="Q13" s="40"/>
      <c r="R13" s="39"/>
      <c r="S13" s="54"/>
      <c r="T13" s="85">
        <f t="shared" si="0"/>
        <v>108.56</v>
      </c>
      <c r="U13" s="15">
        <f>+E13*0.75</f>
        <v>81.42</v>
      </c>
      <c r="V13" s="22">
        <f>+E13*0.25</f>
        <v>27.14</v>
      </c>
      <c r="W13" s="22">
        <f>+V13+U13</f>
        <v>108.56</v>
      </c>
      <c r="X13"/>
      <c r="Y13"/>
      <c r="Z13" s="23"/>
      <c r="AA13" s="27"/>
      <c r="AB13" s="37"/>
      <c r="AC13" s="35"/>
      <c r="AD13" s="35"/>
      <c r="AE13" s="23"/>
    </row>
    <row r="14" spans="1:31" s="10" customFormat="1" x14ac:dyDescent="0.25">
      <c r="A14" s="56">
        <v>51</v>
      </c>
      <c r="B14" s="58" t="s">
        <v>34</v>
      </c>
      <c r="C14" s="25">
        <v>574393</v>
      </c>
      <c r="D14" s="26">
        <v>41367</v>
      </c>
      <c r="E14" s="38">
        <v>2156.58</v>
      </c>
      <c r="F14" s="78"/>
      <c r="G14" s="26"/>
      <c r="H14" s="39">
        <v>2156.58</v>
      </c>
      <c r="I14" s="40">
        <v>1</v>
      </c>
      <c r="J14" s="39">
        <v>0</v>
      </c>
      <c r="K14" s="40"/>
      <c r="L14" s="39"/>
      <c r="M14" s="40"/>
      <c r="N14" s="39"/>
      <c r="O14" s="40"/>
      <c r="P14" s="39"/>
      <c r="Q14" s="40"/>
      <c r="R14" s="39"/>
      <c r="S14" s="54"/>
      <c r="T14" s="46">
        <f t="shared" si="0"/>
        <v>2156.58</v>
      </c>
      <c r="U14" s="15"/>
      <c r="V14" s="22"/>
      <c r="W14" s="22"/>
      <c r="X14"/>
      <c r="Y14"/>
      <c r="Z14" s="23"/>
      <c r="AA14" s="27"/>
      <c r="AB14" s="37"/>
      <c r="AC14" s="35"/>
      <c r="AD14" s="35"/>
      <c r="AE14" s="23"/>
    </row>
    <row r="15" spans="1:31" s="10" customFormat="1" x14ac:dyDescent="0.25">
      <c r="A15" s="56">
        <v>52</v>
      </c>
      <c r="B15" s="58" t="s">
        <v>34</v>
      </c>
      <c r="C15" s="25">
        <v>575042</v>
      </c>
      <c r="D15" s="26">
        <v>41379</v>
      </c>
      <c r="E15" s="38">
        <v>356.01</v>
      </c>
      <c r="F15" s="78"/>
      <c r="G15" s="26"/>
      <c r="H15" s="39">
        <v>356.01</v>
      </c>
      <c r="I15" s="40">
        <v>1</v>
      </c>
      <c r="J15" s="39">
        <v>0</v>
      </c>
      <c r="K15" s="40"/>
      <c r="L15" s="39"/>
      <c r="M15" s="40"/>
      <c r="N15" s="39"/>
      <c r="O15" s="40"/>
      <c r="P15" s="39"/>
      <c r="Q15" s="40"/>
      <c r="R15" s="39"/>
      <c r="S15" s="54"/>
      <c r="T15" s="85">
        <f t="shared" si="0"/>
        <v>356.01</v>
      </c>
      <c r="U15" s="15"/>
      <c r="V15" s="22"/>
      <c r="W15" s="22"/>
      <c r="X15"/>
      <c r="Y15"/>
      <c r="Z15" s="84"/>
      <c r="AA15" s="27"/>
      <c r="AB15" s="37"/>
      <c r="AC15" s="35"/>
      <c r="AD15" s="35"/>
      <c r="AE15" s="23"/>
    </row>
    <row r="16" spans="1:31" s="10" customFormat="1" x14ac:dyDescent="0.25">
      <c r="A16" s="56">
        <v>53</v>
      </c>
      <c r="B16" s="58" t="s">
        <v>34</v>
      </c>
      <c r="C16" s="25" t="s">
        <v>40</v>
      </c>
      <c r="D16" s="26">
        <v>41388</v>
      </c>
      <c r="E16" s="38">
        <v>229.94</v>
      </c>
      <c r="F16" s="78"/>
      <c r="G16" s="26"/>
      <c r="H16" s="39">
        <v>229.94</v>
      </c>
      <c r="I16" s="40">
        <v>1</v>
      </c>
      <c r="J16" s="39">
        <v>0</v>
      </c>
      <c r="K16" s="40"/>
      <c r="L16" s="39"/>
      <c r="M16" s="40"/>
      <c r="N16" s="39"/>
      <c r="O16" s="40"/>
      <c r="P16" s="39"/>
      <c r="Q16" s="40"/>
      <c r="R16" s="39"/>
      <c r="S16" s="54"/>
      <c r="T16" s="46">
        <f t="shared" si="0"/>
        <v>229.94</v>
      </c>
      <c r="U16" s="15">
        <f>+E16*0.75</f>
        <v>172.45499999999998</v>
      </c>
      <c r="V16" s="22">
        <f>+E16*0.25</f>
        <v>57.484999999999999</v>
      </c>
      <c r="W16" s="22">
        <f>+V16+U16</f>
        <v>229.94</v>
      </c>
      <c r="X16"/>
      <c r="Y16"/>
      <c r="Z16" s="22"/>
      <c r="AA16" s="28"/>
      <c r="AB16" s="37"/>
      <c r="AC16" s="35"/>
      <c r="AD16" s="35"/>
      <c r="AE16" s="23"/>
    </row>
    <row r="17" spans="1:31" s="10" customFormat="1" x14ac:dyDescent="0.25">
      <c r="A17" s="56">
        <v>54</v>
      </c>
      <c r="B17" s="58" t="s">
        <v>34</v>
      </c>
      <c r="C17" s="25">
        <v>575498</v>
      </c>
      <c r="D17" s="26">
        <v>41394</v>
      </c>
      <c r="E17" s="38">
        <v>325.2</v>
      </c>
      <c r="F17" s="78"/>
      <c r="G17" s="26"/>
      <c r="H17" s="39">
        <v>325.2</v>
      </c>
      <c r="I17" s="40">
        <v>1</v>
      </c>
      <c r="J17" s="39">
        <v>0</v>
      </c>
      <c r="K17" s="40"/>
      <c r="L17" s="39"/>
      <c r="M17" s="40"/>
      <c r="N17" s="39"/>
      <c r="O17" s="40"/>
      <c r="P17" s="39"/>
      <c r="Q17" s="40"/>
      <c r="R17" s="39"/>
      <c r="S17" s="54"/>
      <c r="T17" s="85">
        <f t="shared" si="0"/>
        <v>325.2</v>
      </c>
      <c r="U17" s="15"/>
      <c r="V17" s="22"/>
      <c r="W17" s="22"/>
      <c r="X17"/>
      <c r="Y17"/>
      <c r="Z17" s="22"/>
      <c r="AA17" s="28"/>
      <c r="AB17" s="37"/>
      <c r="AC17" s="35"/>
      <c r="AD17" s="35"/>
      <c r="AE17" s="23"/>
    </row>
    <row r="18" spans="1:31" x14ac:dyDescent="0.25">
      <c r="A18" s="56">
        <v>55</v>
      </c>
      <c r="B18" s="58" t="s">
        <v>34</v>
      </c>
      <c r="C18" s="25">
        <v>576152</v>
      </c>
      <c r="D18" s="26">
        <v>41401</v>
      </c>
      <c r="E18" s="38">
        <v>25</v>
      </c>
      <c r="F18" s="78"/>
      <c r="G18" s="26"/>
      <c r="H18" s="39">
        <v>25</v>
      </c>
      <c r="I18" s="40">
        <v>1</v>
      </c>
      <c r="J18" s="39">
        <v>0</v>
      </c>
      <c r="K18" s="40"/>
      <c r="L18" s="39"/>
      <c r="M18" s="40"/>
      <c r="N18" s="39"/>
      <c r="O18" s="40"/>
      <c r="P18" s="39"/>
      <c r="Q18" s="40"/>
      <c r="R18" s="39"/>
      <c r="S18" s="54"/>
      <c r="T18" s="46">
        <f t="shared" si="0"/>
        <v>25</v>
      </c>
      <c r="U18" s="15"/>
      <c r="V18" s="22"/>
      <c r="W18" s="22"/>
      <c r="Z18" s="22"/>
      <c r="AA18" s="28"/>
      <c r="AB18" s="37"/>
      <c r="AC18" s="35"/>
      <c r="AD18" s="35"/>
      <c r="AE18" s="23"/>
    </row>
    <row r="19" spans="1:31" x14ac:dyDescent="0.25">
      <c r="A19" s="56">
        <v>56</v>
      </c>
      <c r="B19" s="58" t="s">
        <v>34</v>
      </c>
      <c r="C19" s="25">
        <v>576256</v>
      </c>
      <c r="D19" s="26">
        <v>41402</v>
      </c>
      <c r="E19" s="38">
        <v>89.62</v>
      </c>
      <c r="F19" s="78"/>
      <c r="G19" s="26"/>
      <c r="H19" s="39">
        <v>89.62</v>
      </c>
      <c r="I19" s="40">
        <v>1</v>
      </c>
      <c r="J19" s="39">
        <v>0</v>
      </c>
      <c r="K19" s="40"/>
      <c r="L19" s="39"/>
      <c r="M19" s="40"/>
      <c r="N19" s="39"/>
      <c r="O19" s="40"/>
      <c r="P19" s="39"/>
      <c r="Q19" s="40"/>
      <c r="R19" s="39"/>
      <c r="S19" s="54"/>
      <c r="T19" s="85">
        <f t="shared" si="0"/>
        <v>89.62</v>
      </c>
      <c r="U19" s="15"/>
      <c r="V19" s="22"/>
      <c r="W19" s="22"/>
      <c r="Z19" s="22"/>
      <c r="AA19" s="28"/>
      <c r="AB19" s="37"/>
      <c r="AC19" s="35"/>
      <c r="AD19" s="35"/>
      <c r="AE19" s="23"/>
    </row>
    <row r="20" spans="1:31" x14ac:dyDescent="0.25">
      <c r="A20" s="56">
        <v>57</v>
      </c>
      <c r="B20" s="58" t="s">
        <v>34</v>
      </c>
      <c r="C20" s="25">
        <v>576423</v>
      </c>
      <c r="D20" s="26">
        <v>41404</v>
      </c>
      <c r="E20" s="38">
        <v>1142.81</v>
      </c>
      <c r="F20" s="78"/>
      <c r="G20" s="26"/>
      <c r="H20" s="39">
        <v>1142.81</v>
      </c>
      <c r="I20" s="40">
        <v>1</v>
      </c>
      <c r="J20" s="39">
        <v>0</v>
      </c>
      <c r="K20" s="40"/>
      <c r="L20" s="39"/>
      <c r="M20" s="40"/>
      <c r="N20" s="39"/>
      <c r="O20" s="40"/>
      <c r="P20" s="39"/>
      <c r="Q20" s="40"/>
      <c r="R20" s="39"/>
      <c r="S20" s="54"/>
      <c r="T20" s="46">
        <f t="shared" si="0"/>
        <v>1142.81</v>
      </c>
      <c r="U20" s="15"/>
      <c r="V20" s="22"/>
      <c r="W20" s="22"/>
      <c r="Z20" s="22"/>
      <c r="AA20" s="28"/>
      <c r="AB20" s="37"/>
      <c r="AC20" s="35"/>
      <c r="AD20" s="35"/>
      <c r="AE20" s="23"/>
    </row>
    <row r="21" spans="1:31" x14ac:dyDescent="0.25">
      <c r="A21" s="56">
        <v>58</v>
      </c>
      <c r="B21" s="58" t="s">
        <v>34</v>
      </c>
      <c r="C21" s="25">
        <v>576070</v>
      </c>
      <c r="D21" s="26">
        <v>41414</v>
      </c>
      <c r="E21" s="38">
        <v>17846.37</v>
      </c>
      <c r="F21" s="78"/>
      <c r="G21" s="26"/>
      <c r="H21" s="39">
        <v>17846.37</v>
      </c>
      <c r="I21" s="40">
        <v>1</v>
      </c>
      <c r="J21" s="39">
        <v>0</v>
      </c>
      <c r="K21" s="40"/>
      <c r="L21" s="39"/>
      <c r="M21" s="40"/>
      <c r="N21" s="39"/>
      <c r="O21" s="40"/>
      <c r="P21" s="39"/>
      <c r="Q21" s="40"/>
      <c r="R21" s="39"/>
      <c r="S21" s="54"/>
      <c r="T21" s="85">
        <f t="shared" si="0"/>
        <v>17846.37</v>
      </c>
      <c r="U21" s="15"/>
      <c r="V21" s="22"/>
      <c r="W21" s="22"/>
      <c r="Z21" s="22"/>
      <c r="AA21" s="28"/>
      <c r="AB21" s="37"/>
      <c r="AC21" s="35"/>
      <c r="AD21" s="35"/>
      <c r="AE21" s="23"/>
    </row>
    <row r="22" spans="1:31" x14ac:dyDescent="0.25">
      <c r="A22" s="56">
        <v>59</v>
      </c>
      <c r="B22" s="58" t="s">
        <v>34</v>
      </c>
      <c r="C22" s="25">
        <v>576033</v>
      </c>
      <c r="D22" s="26">
        <v>41414</v>
      </c>
      <c r="E22" s="38">
        <v>788.26</v>
      </c>
      <c r="F22" s="78"/>
      <c r="G22" s="26"/>
      <c r="H22" s="39">
        <v>788.26</v>
      </c>
      <c r="I22" s="40">
        <v>1</v>
      </c>
      <c r="J22" s="39">
        <v>0</v>
      </c>
      <c r="K22" s="40"/>
      <c r="L22" s="39"/>
      <c r="M22" s="40"/>
      <c r="N22" s="39"/>
      <c r="O22" s="40"/>
      <c r="P22" s="39"/>
      <c r="Q22" s="40"/>
      <c r="R22" s="39"/>
      <c r="S22" s="54"/>
      <c r="T22" s="46">
        <f t="shared" si="0"/>
        <v>788.26</v>
      </c>
      <c r="U22" s="15"/>
      <c r="V22" s="22"/>
      <c r="W22" s="22"/>
      <c r="Z22" s="22"/>
      <c r="AA22" s="28"/>
      <c r="AB22" s="37"/>
      <c r="AC22" s="35"/>
      <c r="AD22" s="35"/>
      <c r="AE22" s="23"/>
    </row>
    <row r="23" spans="1:31" x14ac:dyDescent="0.25">
      <c r="A23" s="56">
        <v>33</v>
      </c>
      <c r="B23" s="57" t="s">
        <v>31</v>
      </c>
      <c r="C23" s="25">
        <v>10791</v>
      </c>
      <c r="D23" s="26">
        <v>41386</v>
      </c>
      <c r="E23" s="38">
        <v>19335.91</v>
      </c>
      <c r="F23" s="78">
        <v>1058</v>
      </c>
      <c r="G23" s="26">
        <v>41424</v>
      </c>
      <c r="H23" s="39">
        <v>19335.91</v>
      </c>
      <c r="I23" s="40">
        <v>1</v>
      </c>
      <c r="J23" s="39">
        <v>0</v>
      </c>
      <c r="K23" s="40"/>
      <c r="L23" s="39"/>
      <c r="M23" s="40"/>
      <c r="N23" s="39">
        <v>0</v>
      </c>
      <c r="O23" s="40"/>
      <c r="P23" s="39"/>
      <c r="Q23" s="40"/>
      <c r="R23" s="39"/>
      <c r="S23" s="54"/>
      <c r="T23" s="46">
        <f t="shared" si="0"/>
        <v>19335.91</v>
      </c>
      <c r="U23" s="15">
        <f>+E23*0.75</f>
        <v>14501.932499999999</v>
      </c>
      <c r="V23" s="22">
        <f t="shared" ref="V23:V31" si="1">+E23*0.25</f>
        <v>4833.9775</v>
      </c>
      <c r="W23" s="22">
        <f t="shared" ref="W23:W31" si="2">+V23+U23</f>
        <v>19335.91</v>
      </c>
      <c r="AA23" s="31"/>
      <c r="AB23" s="31"/>
      <c r="AC23" s="30"/>
      <c r="AD23" s="30"/>
    </row>
    <row r="24" spans="1:31" x14ac:dyDescent="0.25">
      <c r="A24" s="56">
        <v>39</v>
      </c>
      <c r="B24" s="57" t="s">
        <v>31</v>
      </c>
      <c r="C24" s="25">
        <v>10899</v>
      </c>
      <c r="D24" s="26">
        <v>41417</v>
      </c>
      <c r="E24" s="38">
        <v>6198.22</v>
      </c>
      <c r="F24" s="78">
        <v>1070</v>
      </c>
      <c r="G24" s="26">
        <v>41495</v>
      </c>
      <c r="H24" s="39">
        <v>6198.22</v>
      </c>
      <c r="I24" s="40">
        <v>1</v>
      </c>
      <c r="J24" s="39">
        <v>0</v>
      </c>
      <c r="K24" s="40"/>
      <c r="L24" s="39"/>
      <c r="M24" s="40"/>
      <c r="N24" s="39">
        <v>0</v>
      </c>
      <c r="O24" s="40"/>
      <c r="P24" s="39"/>
      <c r="Q24" s="40"/>
      <c r="R24" s="39"/>
      <c r="S24" s="54"/>
      <c r="T24" s="85">
        <f t="shared" si="0"/>
        <v>6198.22</v>
      </c>
      <c r="U24" s="15">
        <f>+E24*0.75</f>
        <v>4648.665</v>
      </c>
      <c r="V24" s="22">
        <f t="shared" si="1"/>
        <v>1549.5550000000001</v>
      </c>
      <c r="W24" s="22">
        <f t="shared" si="2"/>
        <v>6198.22</v>
      </c>
      <c r="Z24" s="22"/>
      <c r="AA24" s="30"/>
      <c r="AB24" s="31"/>
      <c r="AC24" s="31"/>
      <c r="AD24" s="30"/>
    </row>
    <row r="25" spans="1:31" x14ac:dyDescent="0.25">
      <c r="A25" s="56">
        <v>8</v>
      </c>
      <c r="B25" s="57" t="s">
        <v>26</v>
      </c>
      <c r="C25" s="25">
        <v>10340</v>
      </c>
      <c r="D25" s="60">
        <v>41212</v>
      </c>
      <c r="E25" s="38">
        <v>485</v>
      </c>
      <c r="F25" s="78">
        <v>1048</v>
      </c>
      <c r="G25" s="26">
        <v>41220</v>
      </c>
      <c r="H25" s="39">
        <f t="shared" ref="H25:H31" si="3">E25</f>
        <v>485</v>
      </c>
      <c r="I25" s="40">
        <v>1</v>
      </c>
      <c r="J25" s="39">
        <v>0</v>
      </c>
      <c r="K25" s="10"/>
      <c r="L25" s="39"/>
      <c r="M25" s="40"/>
      <c r="N25" s="39">
        <v>0</v>
      </c>
      <c r="O25" s="40"/>
      <c r="P25" s="39"/>
      <c r="Q25" s="40"/>
      <c r="R25" s="39"/>
      <c r="S25" s="54"/>
      <c r="T25" s="46">
        <f t="shared" si="0"/>
        <v>485</v>
      </c>
      <c r="U25" s="15">
        <f>+E25*0.75</f>
        <v>363.75</v>
      </c>
      <c r="V25" s="22">
        <f t="shared" si="1"/>
        <v>121.25</v>
      </c>
      <c r="W25" s="22">
        <f t="shared" si="2"/>
        <v>485</v>
      </c>
      <c r="X25" s="15">
        <v>82.5</v>
      </c>
      <c r="Y25" s="10"/>
      <c r="Z25" s="29"/>
      <c r="AA25" s="29"/>
      <c r="AB25" s="10"/>
      <c r="AC25" s="10"/>
      <c r="AD25" s="10"/>
      <c r="AE25" s="10"/>
    </row>
    <row r="26" spans="1:31" x14ac:dyDescent="0.25">
      <c r="A26" s="56">
        <v>12</v>
      </c>
      <c r="B26" s="57" t="s">
        <v>26</v>
      </c>
      <c r="C26" s="25">
        <v>10397</v>
      </c>
      <c r="D26" s="26">
        <v>41234</v>
      </c>
      <c r="E26" s="38">
        <v>658.5</v>
      </c>
      <c r="F26" s="78">
        <v>1053</v>
      </c>
      <c r="G26" s="60">
        <v>41224</v>
      </c>
      <c r="H26" s="39">
        <f t="shared" si="3"/>
        <v>658.5</v>
      </c>
      <c r="I26" s="40">
        <v>1</v>
      </c>
      <c r="J26" s="39">
        <v>0</v>
      </c>
      <c r="K26" s="75"/>
      <c r="L26" s="39"/>
      <c r="M26" s="40"/>
      <c r="N26" s="39">
        <v>0</v>
      </c>
      <c r="O26" s="40"/>
      <c r="P26" s="39"/>
      <c r="Q26" s="40"/>
      <c r="R26" s="39"/>
      <c r="S26" s="54"/>
      <c r="T26" s="46">
        <f t="shared" si="0"/>
        <v>658.5</v>
      </c>
      <c r="U26" s="15"/>
      <c r="V26" s="22">
        <f t="shared" si="1"/>
        <v>164.625</v>
      </c>
      <c r="W26" s="22">
        <f t="shared" si="2"/>
        <v>164.625</v>
      </c>
      <c r="X26" s="15"/>
      <c r="Y26" s="10"/>
      <c r="Z26" s="10"/>
      <c r="AA26" s="10"/>
      <c r="AB26" s="10"/>
      <c r="AC26" s="10"/>
      <c r="AD26" s="10"/>
      <c r="AE26" s="10"/>
    </row>
    <row r="27" spans="1:31" x14ac:dyDescent="0.25">
      <c r="A27" s="56">
        <v>18</v>
      </c>
      <c r="B27" s="57" t="s">
        <v>26</v>
      </c>
      <c r="C27" s="83">
        <v>10547</v>
      </c>
      <c r="D27" s="26">
        <v>41296</v>
      </c>
      <c r="E27" s="38">
        <v>140</v>
      </c>
      <c r="F27" s="78">
        <v>1055</v>
      </c>
      <c r="G27" s="26">
        <v>41340</v>
      </c>
      <c r="H27" s="39">
        <f t="shared" si="3"/>
        <v>140</v>
      </c>
      <c r="I27" s="40">
        <v>1</v>
      </c>
      <c r="J27" s="39">
        <v>0</v>
      </c>
      <c r="K27" s="11"/>
      <c r="L27" s="39"/>
      <c r="M27" s="40"/>
      <c r="N27" s="39">
        <v>0</v>
      </c>
      <c r="O27" s="40"/>
      <c r="P27" s="39"/>
      <c r="Q27" s="40"/>
      <c r="R27" s="39"/>
      <c r="S27" s="54"/>
      <c r="T27" s="69">
        <f t="shared" si="0"/>
        <v>140</v>
      </c>
      <c r="U27" s="15">
        <f>+E27*0.75</f>
        <v>105</v>
      </c>
      <c r="V27" s="22">
        <f t="shared" si="1"/>
        <v>35</v>
      </c>
      <c r="W27" s="22">
        <f t="shared" si="2"/>
        <v>140</v>
      </c>
      <c r="X27" s="15">
        <v>103.13</v>
      </c>
      <c r="AA27" s="21"/>
      <c r="AB27" s="21"/>
    </row>
    <row r="28" spans="1:31" x14ac:dyDescent="0.25">
      <c r="A28" s="56">
        <v>21</v>
      </c>
      <c r="B28" s="57" t="s">
        <v>26</v>
      </c>
      <c r="C28" s="66">
        <v>10637</v>
      </c>
      <c r="D28" s="67">
        <v>41325</v>
      </c>
      <c r="E28" s="38">
        <v>212</v>
      </c>
      <c r="F28" s="78">
        <v>1056</v>
      </c>
      <c r="G28" s="26">
        <v>41379</v>
      </c>
      <c r="H28" s="39">
        <f t="shared" si="3"/>
        <v>212</v>
      </c>
      <c r="I28" s="40">
        <v>1</v>
      </c>
      <c r="J28" s="39">
        <v>0</v>
      </c>
      <c r="K28" s="11"/>
      <c r="L28" s="39"/>
      <c r="M28" s="40"/>
      <c r="N28" s="39">
        <v>0</v>
      </c>
      <c r="O28" s="40"/>
      <c r="P28" s="71"/>
      <c r="Q28" s="70"/>
      <c r="R28" s="71"/>
      <c r="S28" s="72"/>
      <c r="T28" s="73">
        <f t="shared" si="0"/>
        <v>212</v>
      </c>
      <c r="U28" s="15">
        <f>+E28*0.75</f>
        <v>159</v>
      </c>
      <c r="V28" s="22">
        <f t="shared" si="1"/>
        <v>53</v>
      </c>
      <c r="W28" s="22">
        <f t="shared" si="2"/>
        <v>212</v>
      </c>
      <c r="X28" s="15">
        <v>309.18</v>
      </c>
      <c r="AA28" s="30"/>
      <c r="AB28" s="31"/>
      <c r="AC28" s="31"/>
      <c r="AD28" s="30"/>
    </row>
    <row r="29" spans="1:31" x14ac:dyDescent="0.25">
      <c r="A29" s="56">
        <v>26</v>
      </c>
      <c r="B29" s="57" t="s">
        <v>26</v>
      </c>
      <c r="C29" s="25">
        <v>10723</v>
      </c>
      <c r="D29" s="26">
        <v>41352</v>
      </c>
      <c r="E29" s="38">
        <v>965.75</v>
      </c>
      <c r="F29" s="78">
        <v>1056</v>
      </c>
      <c r="G29" s="26">
        <v>41379</v>
      </c>
      <c r="H29" s="39">
        <f t="shared" si="3"/>
        <v>965.75</v>
      </c>
      <c r="I29" s="40">
        <v>1</v>
      </c>
      <c r="J29" s="39">
        <v>0</v>
      </c>
      <c r="K29" s="11"/>
      <c r="L29" s="39"/>
      <c r="M29" s="24"/>
      <c r="N29" s="39">
        <v>0</v>
      </c>
      <c r="O29" s="24"/>
      <c r="P29" s="39"/>
      <c r="Q29" s="40"/>
      <c r="R29" s="39"/>
      <c r="S29" s="54"/>
      <c r="T29" s="46">
        <f t="shared" si="0"/>
        <v>965.75</v>
      </c>
      <c r="U29" s="15"/>
      <c r="V29" s="22">
        <f t="shared" si="1"/>
        <v>241.4375</v>
      </c>
      <c r="W29" s="22">
        <f t="shared" si="2"/>
        <v>241.4375</v>
      </c>
      <c r="X29" s="15"/>
      <c r="Z29" s="21"/>
      <c r="AA29" s="31"/>
      <c r="AB29" s="31"/>
      <c r="AC29" s="30"/>
      <c r="AD29" s="30"/>
    </row>
    <row r="30" spans="1:31" x14ac:dyDescent="0.25">
      <c r="A30" s="56">
        <v>29</v>
      </c>
      <c r="B30" s="57" t="s">
        <v>26</v>
      </c>
      <c r="C30" s="25">
        <v>10791</v>
      </c>
      <c r="D30" s="26">
        <v>41386</v>
      </c>
      <c r="E30" s="38">
        <v>3972.16</v>
      </c>
      <c r="F30" s="78">
        <v>1058</v>
      </c>
      <c r="G30" s="26">
        <v>41424</v>
      </c>
      <c r="H30" s="39">
        <f t="shared" si="3"/>
        <v>3972.16</v>
      </c>
      <c r="I30" s="40">
        <v>1</v>
      </c>
      <c r="J30" s="39">
        <v>0</v>
      </c>
      <c r="K30" s="24"/>
      <c r="L30" s="39"/>
      <c r="M30" s="40"/>
      <c r="N30" s="39">
        <v>0</v>
      </c>
      <c r="O30" s="40"/>
      <c r="P30" s="39"/>
      <c r="Q30" s="40"/>
      <c r="R30" s="39"/>
      <c r="S30" s="54"/>
      <c r="T30" s="46">
        <f t="shared" si="0"/>
        <v>3972.16</v>
      </c>
      <c r="U30" s="15">
        <f>+E30*0.75</f>
        <v>2979.12</v>
      </c>
      <c r="V30" s="22">
        <f t="shared" si="1"/>
        <v>993.04</v>
      </c>
      <c r="W30" s="22">
        <f t="shared" si="2"/>
        <v>3972.16</v>
      </c>
      <c r="X30" s="15">
        <v>15000</v>
      </c>
      <c r="Y30" s="9"/>
      <c r="Z30" s="9"/>
      <c r="AA30" s="33"/>
      <c r="AB30" s="33"/>
      <c r="AC30" s="30"/>
      <c r="AD30" s="32"/>
      <c r="AE30" s="9"/>
    </row>
    <row r="31" spans="1:31" x14ac:dyDescent="0.25">
      <c r="A31" s="56">
        <v>35</v>
      </c>
      <c r="B31" s="57" t="s">
        <v>26</v>
      </c>
      <c r="C31" s="25">
        <v>10899</v>
      </c>
      <c r="D31" s="26">
        <v>41417</v>
      </c>
      <c r="E31" s="38">
        <v>4440.08</v>
      </c>
      <c r="F31" s="78">
        <v>1070</v>
      </c>
      <c r="G31" s="26">
        <v>41495</v>
      </c>
      <c r="H31" s="39">
        <f t="shared" si="3"/>
        <v>4440.08</v>
      </c>
      <c r="I31" s="40">
        <v>1</v>
      </c>
      <c r="J31" s="39">
        <v>0</v>
      </c>
      <c r="K31" s="40"/>
      <c r="L31" s="39"/>
      <c r="M31" s="40"/>
      <c r="N31" s="39">
        <v>0</v>
      </c>
      <c r="O31" s="40"/>
      <c r="P31" s="39"/>
      <c r="Q31" s="40"/>
      <c r="R31" s="39"/>
      <c r="S31" s="54"/>
      <c r="T31" s="46">
        <f t="shared" si="0"/>
        <v>4440.08</v>
      </c>
      <c r="U31" s="15">
        <f>+E31*0.75</f>
        <v>3330.06</v>
      </c>
      <c r="V31" s="22">
        <f t="shared" si="1"/>
        <v>1110.02</v>
      </c>
      <c r="W31" s="22">
        <f t="shared" si="2"/>
        <v>4440.08</v>
      </c>
      <c r="Z31" s="21"/>
      <c r="AA31" s="30"/>
      <c r="AB31" s="31"/>
      <c r="AC31" s="31"/>
      <c r="AD31" s="30"/>
    </row>
    <row r="32" spans="1:31" x14ac:dyDescent="0.25">
      <c r="A32" s="56">
        <v>77</v>
      </c>
      <c r="B32" s="58" t="s">
        <v>26</v>
      </c>
      <c r="C32" s="25">
        <v>11119</v>
      </c>
      <c r="D32" s="26">
        <v>41484</v>
      </c>
      <c r="E32" s="38">
        <v>712.07</v>
      </c>
      <c r="F32" s="78">
        <v>1073</v>
      </c>
      <c r="G32" s="26">
        <v>41527</v>
      </c>
      <c r="H32" s="39">
        <v>712.07</v>
      </c>
      <c r="I32" s="40">
        <v>2</v>
      </c>
      <c r="J32" s="39">
        <v>0</v>
      </c>
      <c r="K32" s="40"/>
      <c r="L32" s="39"/>
      <c r="M32" s="40"/>
      <c r="N32" s="39"/>
      <c r="O32" s="40"/>
      <c r="P32" s="39"/>
      <c r="Q32" s="40"/>
      <c r="R32" s="39"/>
      <c r="S32" s="54"/>
      <c r="T32" s="46">
        <f t="shared" si="0"/>
        <v>712.07</v>
      </c>
      <c r="U32" s="15"/>
      <c r="V32" s="22"/>
      <c r="W32" s="22"/>
      <c r="Z32" s="23"/>
      <c r="AA32" s="28"/>
      <c r="AB32" s="37"/>
      <c r="AC32" s="35"/>
      <c r="AD32" s="35"/>
      <c r="AE32" s="23"/>
    </row>
    <row r="33" spans="1:31" s="9" customFormat="1" ht="12.75" customHeight="1" x14ac:dyDescent="0.25">
      <c r="A33" s="56">
        <v>87</v>
      </c>
      <c r="B33" s="58" t="s">
        <v>26</v>
      </c>
      <c r="C33" s="25">
        <v>11186</v>
      </c>
      <c r="D33" s="26">
        <v>41507</v>
      </c>
      <c r="E33" s="38">
        <v>1267.8599999999999</v>
      </c>
      <c r="F33" s="78">
        <v>1077</v>
      </c>
      <c r="G33" s="26">
        <v>41550</v>
      </c>
      <c r="H33" s="39">
        <v>1267.8599999999999</v>
      </c>
      <c r="I33" s="40">
        <v>3</v>
      </c>
      <c r="J33" s="39"/>
      <c r="K33" s="40"/>
      <c r="L33" s="39"/>
      <c r="M33" s="40"/>
      <c r="N33" s="39"/>
      <c r="O33" s="40"/>
      <c r="P33" s="39"/>
      <c r="Q33" s="40"/>
      <c r="R33" s="39"/>
      <c r="S33" s="54"/>
      <c r="T33" s="46">
        <f t="shared" si="0"/>
        <v>1267.8599999999999</v>
      </c>
      <c r="U33" s="15"/>
      <c r="V33" s="22"/>
      <c r="W33" s="22"/>
      <c r="X33"/>
      <c r="Y33"/>
      <c r="Z33" s="23"/>
      <c r="AA33" s="28"/>
      <c r="AB33" s="37"/>
      <c r="AC33" s="35"/>
      <c r="AD33" s="35"/>
      <c r="AE33" s="23"/>
    </row>
    <row r="34" spans="1:31" x14ac:dyDescent="0.25">
      <c r="A34" s="56">
        <v>15</v>
      </c>
      <c r="B34" s="57" t="s">
        <v>27</v>
      </c>
      <c r="C34" s="25">
        <v>10476</v>
      </c>
      <c r="D34" s="26">
        <v>41261</v>
      </c>
      <c r="E34" s="38">
        <v>532.5</v>
      </c>
      <c r="F34" s="78">
        <v>1054</v>
      </c>
      <c r="G34" s="60">
        <v>41303</v>
      </c>
      <c r="H34" s="39">
        <f>E34</f>
        <v>532.5</v>
      </c>
      <c r="I34" s="40">
        <v>1</v>
      </c>
      <c r="J34" s="39">
        <v>0</v>
      </c>
      <c r="L34" s="39"/>
      <c r="M34" s="40"/>
      <c r="N34" s="39">
        <v>0</v>
      </c>
      <c r="O34" s="40"/>
      <c r="P34" s="39"/>
      <c r="Q34" s="40"/>
      <c r="R34" s="39"/>
      <c r="S34" s="54"/>
      <c r="T34" s="46">
        <f t="shared" si="0"/>
        <v>532.5</v>
      </c>
      <c r="U34" s="15"/>
      <c r="V34" s="22">
        <f>+E34*0.25</f>
        <v>133.125</v>
      </c>
      <c r="W34" s="22">
        <f>+V34+U34</f>
        <v>133.125</v>
      </c>
      <c r="X34" s="15"/>
    </row>
    <row r="35" spans="1:31" s="9" customFormat="1" ht="12.75" customHeight="1" x14ac:dyDescent="0.25">
      <c r="A35" s="56">
        <v>30</v>
      </c>
      <c r="B35" s="57" t="s">
        <v>27</v>
      </c>
      <c r="C35" s="25">
        <v>10791</v>
      </c>
      <c r="D35" s="26">
        <v>41386</v>
      </c>
      <c r="E35" s="38">
        <v>381.75</v>
      </c>
      <c r="F35" s="78">
        <v>1058</v>
      </c>
      <c r="G35" s="26">
        <v>41424</v>
      </c>
      <c r="H35" s="39">
        <f>E35</f>
        <v>381.75</v>
      </c>
      <c r="I35" s="40">
        <v>1</v>
      </c>
      <c r="J35" s="39">
        <v>0</v>
      </c>
      <c r="K35" s="11"/>
      <c r="L35" s="39"/>
      <c r="M35" s="40"/>
      <c r="N35" s="39">
        <v>0</v>
      </c>
      <c r="O35" s="40"/>
      <c r="P35" s="39"/>
      <c r="Q35" s="40"/>
      <c r="R35" s="39"/>
      <c r="S35" s="54"/>
      <c r="T35" s="46">
        <f t="shared" si="0"/>
        <v>381.75</v>
      </c>
      <c r="U35" s="15"/>
      <c r="V35" s="22">
        <f>+E35*0.25</f>
        <v>95.4375</v>
      </c>
      <c r="W35" s="22">
        <f>+V35+U35</f>
        <v>95.4375</v>
      </c>
      <c r="X35" s="21"/>
      <c r="Y35"/>
      <c r="Z35"/>
      <c r="AA35" s="30"/>
      <c r="AB35" s="31"/>
      <c r="AC35" s="30"/>
      <c r="AD35" s="30"/>
      <c r="AE35"/>
    </row>
    <row r="36" spans="1:31" ht="12.75" customHeight="1" x14ac:dyDescent="0.25">
      <c r="A36" s="56">
        <v>36</v>
      </c>
      <c r="B36" s="57" t="s">
        <v>27</v>
      </c>
      <c r="C36" s="25">
        <v>10899</v>
      </c>
      <c r="D36" s="26">
        <v>41417</v>
      </c>
      <c r="E36" s="38">
        <v>986.2</v>
      </c>
      <c r="F36" s="78">
        <v>1070</v>
      </c>
      <c r="G36" s="26">
        <v>41495</v>
      </c>
      <c r="H36" s="39">
        <f>E36</f>
        <v>986.2</v>
      </c>
      <c r="I36" s="40">
        <v>1</v>
      </c>
      <c r="J36" s="39">
        <v>0</v>
      </c>
      <c r="K36" s="40"/>
      <c r="L36" s="39"/>
      <c r="M36" s="40"/>
      <c r="N36" s="39">
        <v>0</v>
      </c>
      <c r="O36" s="40"/>
      <c r="P36" s="39"/>
      <c r="Q36" s="40"/>
      <c r="R36" s="39"/>
      <c r="S36" s="54"/>
      <c r="T36" s="46">
        <f t="shared" si="0"/>
        <v>986.2</v>
      </c>
      <c r="U36" s="15">
        <f>+E36*0.75</f>
        <v>739.65000000000009</v>
      </c>
      <c r="V36" s="22">
        <f>+E36*0.25</f>
        <v>246.55</v>
      </c>
      <c r="W36" s="22">
        <f>+V36+U36</f>
        <v>986.2</v>
      </c>
      <c r="Z36" s="23"/>
      <c r="AA36" s="30"/>
      <c r="AB36" s="31"/>
      <c r="AC36" s="31"/>
      <c r="AD36" s="30"/>
    </row>
    <row r="37" spans="1:31" ht="12.75" customHeight="1" x14ac:dyDescent="0.25">
      <c r="A37" s="56">
        <v>61</v>
      </c>
      <c r="B37" s="58" t="s">
        <v>27</v>
      </c>
      <c r="C37" s="25">
        <v>10951</v>
      </c>
      <c r="D37" s="26">
        <v>41443</v>
      </c>
      <c r="E37" s="38">
        <v>2191.21</v>
      </c>
      <c r="F37" s="78">
        <v>1073</v>
      </c>
      <c r="G37" s="26">
        <v>41556</v>
      </c>
      <c r="H37" s="39">
        <v>2191.21</v>
      </c>
      <c r="I37" s="40">
        <v>1</v>
      </c>
      <c r="J37" s="39">
        <v>0</v>
      </c>
      <c r="K37" s="40"/>
      <c r="L37" s="39"/>
      <c r="M37" s="40"/>
      <c r="N37" s="39"/>
      <c r="O37" s="40"/>
      <c r="P37" s="39"/>
      <c r="Q37" s="40"/>
      <c r="R37" s="39"/>
      <c r="S37" s="54"/>
      <c r="T37" s="46">
        <f t="shared" ref="T37:T58" si="4">+L37+J37+H37</f>
        <v>2191.21</v>
      </c>
      <c r="U37" s="15"/>
      <c r="V37" s="22"/>
      <c r="W37" s="22"/>
      <c r="Z37" s="22"/>
      <c r="AA37" s="28"/>
      <c r="AB37" s="37"/>
      <c r="AC37" s="35"/>
      <c r="AD37" s="35"/>
      <c r="AE37" s="23"/>
    </row>
    <row r="38" spans="1:31" x14ac:dyDescent="0.25">
      <c r="A38" s="56">
        <v>78</v>
      </c>
      <c r="B38" s="58" t="s">
        <v>27</v>
      </c>
      <c r="C38" s="25">
        <v>11119</v>
      </c>
      <c r="D38" s="26">
        <v>41484</v>
      </c>
      <c r="E38" s="38">
        <v>4721.3500000000004</v>
      </c>
      <c r="F38" s="78">
        <v>1073</v>
      </c>
      <c r="G38" s="26">
        <v>41527</v>
      </c>
      <c r="H38" s="39">
        <v>4721.3500000000004</v>
      </c>
      <c r="I38" s="40">
        <v>2</v>
      </c>
      <c r="J38" s="39">
        <v>0</v>
      </c>
      <c r="K38" s="40"/>
      <c r="L38" s="39"/>
      <c r="M38" s="40"/>
      <c r="N38" s="39"/>
      <c r="O38" s="40"/>
      <c r="P38" s="39"/>
      <c r="Q38" s="40"/>
      <c r="R38" s="39"/>
      <c r="S38" s="54"/>
      <c r="T38" s="46">
        <f t="shared" si="4"/>
        <v>4721.3500000000004</v>
      </c>
      <c r="U38" s="15"/>
      <c r="V38" s="22"/>
      <c r="W38" s="22"/>
      <c r="Z38" s="23"/>
      <c r="AA38" s="28"/>
      <c r="AB38" s="37"/>
      <c r="AC38" s="35"/>
      <c r="AD38" s="35"/>
      <c r="AE38" s="23"/>
    </row>
    <row r="39" spans="1:31" ht="12.75" customHeight="1" x14ac:dyDescent="0.25">
      <c r="A39" s="56">
        <v>88</v>
      </c>
      <c r="B39" s="58" t="s">
        <v>27</v>
      </c>
      <c r="C39" s="25">
        <v>11186</v>
      </c>
      <c r="D39" s="26">
        <v>41507</v>
      </c>
      <c r="E39" s="38">
        <v>2666.3</v>
      </c>
      <c r="F39" s="78">
        <v>1077</v>
      </c>
      <c r="G39" s="26">
        <v>41550</v>
      </c>
      <c r="H39" s="39">
        <v>2666.3</v>
      </c>
      <c r="I39" s="40">
        <v>3</v>
      </c>
      <c r="J39" s="39"/>
      <c r="K39" s="40"/>
      <c r="L39" s="39"/>
      <c r="M39" s="40"/>
      <c r="N39" s="39"/>
      <c r="O39" s="40"/>
      <c r="P39" s="39"/>
      <c r="Q39" s="40"/>
      <c r="R39" s="39"/>
      <c r="S39" s="54"/>
      <c r="T39" s="46">
        <f t="shared" si="4"/>
        <v>2666.3</v>
      </c>
      <c r="U39" s="15"/>
      <c r="V39" s="22"/>
      <c r="W39" s="22"/>
      <c r="Z39" s="23"/>
      <c r="AA39" s="28"/>
      <c r="AB39" s="37"/>
      <c r="AC39" s="35"/>
      <c r="AD39" s="35"/>
      <c r="AE39" s="23"/>
    </row>
    <row r="40" spans="1:31" x14ac:dyDescent="0.25">
      <c r="A40" s="56">
        <v>95</v>
      </c>
      <c r="B40" s="101" t="s">
        <v>27</v>
      </c>
      <c r="C40" s="25">
        <v>11290</v>
      </c>
      <c r="D40" s="26">
        <v>41542</v>
      </c>
      <c r="E40" s="38">
        <v>3077</v>
      </c>
      <c r="F40" s="78">
        <v>1081</v>
      </c>
      <c r="G40" s="26">
        <v>41568</v>
      </c>
      <c r="H40" s="39">
        <v>3077</v>
      </c>
      <c r="I40" s="40">
        <v>5</v>
      </c>
      <c r="J40" s="39"/>
      <c r="K40" s="40"/>
      <c r="L40" s="39"/>
      <c r="M40" s="40"/>
      <c r="N40" s="39"/>
      <c r="O40" s="40"/>
      <c r="P40" s="39"/>
      <c r="Q40" s="40"/>
      <c r="R40" s="39"/>
      <c r="S40" s="54"/>
      <c r="T40" s="46">
        <f t="shared" si="4"/>
        <v>3077</v>
      </c>
      <c r="U40" s="15"/>
      <c r="V40" s="22"/>
      <c r="W40" s="22"/>
      <c r="Z40" s="23"/>
      <c r="AA40" s="28"/>
      <c r="AB40" s="37"/>
      <c r="AC40" s="35"/>
      <c r="AD40" s="35"/>
      <c r="AE40" s="23"/>
    </row>
    <row r="41" spans="1:31" x14ac:dyDescent="0.25">
      <c r="A41" s="56">
        <v>103</v>
      </c>
      <c r="B41" s="101" t="s">
        <v>27</v>
      </c>
      <c r="C41" s="25">
        <v>11417</v>
      </c>
      <c r="D41" s="26">
        <v>41569</v>
      </c>
      <c r="E41" s="38">
        <v>3572.84</v>
      </c>
      <c r="F41" s="78"/>
      <c r="G41" s="26"/>
      <c r="H41" s="39">
        <v>1978.38</v>
      </c>
      <c r="I41" s="40">
        <v>6</v>
      </c>
      <c r="J41" s="39">
        <f>E41-H41</f>
        <v>1594.46</v>
      </c>
      <c r="K41" s="40">
        <v>4</v>
      </c>
      <c r="L41" s="39"/>
      <c r="M41" s="40"/>
      <c r="N41" s="39"/>
      <c r="O41" s="40"/>
      <c r="P41" s="39"/>
      <c r="Q41" s="40"/>
      <c r="R41" s="39"/>
      <c r="S41" s="54"/>
      <c r="T41" s="46">
        <f t="shared" si="4"/>
        <v>3572.84</v>
      </c>
      <c r="U41" s="15"/>
      <c r="V41" s="22"/>
      <c r="W41" s="22"/>
      <c r="Z41" s="89" t="s">
        <v>50</v>
      </c>
      <c r="AA41" s="28"/>
      <c r="AB41" s="37"/>
      <c r="AC41" s="35"/>
      <c r="AD41" s="35"/>
      <c r="AE41" s="23"/>
    </row>
    <row r="42" spans="1:31" x14ac:dyDescent="0.25">
      <c r="A42" s="56">
        <v>106</v>
      </c>
      <c r="B42" s="101" t="s">
        <v>27</v>
      </c>
      <c r="C42" s="25">
        <v>11568</v>
      </c>
      <c r="D42" s="26">
        <v>41599</v>
      </c>
      <c r="E42" s="38">
        <v>2831</v>
      </c>
      <c r="F42" s="78"/>
      <c r="G42" s="26"/>
      <c r="H42" s="39"/>
      <c r="I42" s="40"/>
      <c r="J42" s="39">
        <v>2831</v>
      </c>
      <c r="K42" s="40">
        <v>5</v>
      </c>
      <c r="L42" s="39"/>
      <c r="M42" s="40"/>
      <c r="N42" s="39"/>
      <c r="O42" s="40"/>
      <c r="P42" s="39"/>
      <c r="Q42" s="40"/>
      <c r="R42" s="39"/>
      <c r="S42" s="54"/>
      <c r="T42" s="46">
        <f t="shared" si="4"/>
        <v>2831</v>
      </c>
      <c r="U42" s="15"/>
      <c r="V42" s="22"/>
      <c r="W42" s="22"/>
      <c r="Z42" s="94">
        <f>Z40+Z38</f>
        <v>0</v>
      </c>
      <c r="AA42" s="28"/>
      <c r="AB42" s="37"/>
      <c r="AC42" s="35"/>
      <c r="AD42" s="35"/>
      <c r="AE42" s="23"/>
    </row>
    <row r="43" spans="1:31" ht="12.65" customHeight="1" x14ac:dyDescent="0.25">
      <c r="A43" s="56">
        <v>109</v>
      </c>
      <c r="B43" s="58" t="s">
        <v>27</v>
      </c>
      <c r="C43" s="98">
        <v>11627</v>
      </c>
      <c r="D43" s="99">
        <v>41625</v>
      </c>
      <c r="E43" s="100">
        <v>60.5</v>
      </c>
      <c r="F43" s="78"/>
      <c r="G43" s="26"/>
      <c r="H43" s="39"/>
      <c r="I43" s="40"/>
      <c r="J43" s="102">
        <v>60.5</v>
      </c>
      <c r="K43" s="103"/>
      <c r="L43" s="39"/>
      <c r="M43" s="40"/>
      <c r="N43" s="39"/>
      <c r="O43" s="40"/>
      <c r="P43" s="39"/>
      <c r="Q43" s="40"/>
      <c r="R43" s="39"/>
      <c r="S43" s="54"/>
      <c r="T43" s="46">
        <f t="shared" si="4"/>
        <v>60.5</v>
      </c>
      <c r="U43" s="15"/>
      <c r="V43" s="22"/>
      <c r="W43" s="22"/>
      <c r="Z43" s="23"/>
      <c r="AA43" s="28"/>
      <c r="AB43" s="37"/>
      <c r="AC43" s="35"/>
      <c r="AD43" s="35"/>
      <c r="AE43" s="23"/>
    </row>
    <row r="44" spans="1:31" x14ac:dyDescent="0.25">
      <c r="A44" s="56">
        <v>112</v>
      </c>
      <c r="B44" s="58" t="s">
        <v>27</v>
      </c>
      <c r="C44" s="98">
        <v>11779</v>
      </c>
      <c r="D44" s="99">
        <v>41663</v>
      </c>
      <c r="E44" s="100">
        <v>336.5</v>
      </c>
      <c r="F44" s="78"/>
      <c r="G44" s="26"/>
      <c r="H44" s="39"/>
      <c r="I44" s="40"/>
      <c r="J44" s="102">
        <v>336.5</v>
      </c>
      <c r="K44" s="103"/>
      <c r="L44" s="39"/>
      <c r="M44" s="40"/>
      <c r="N44" s="39"/>
      <c r="O44" s="40"/>
      <c r="P44" s="39"/>
      <c r="Q44" s="40"/>
      <c r="R44" s="39"/>
      <c r="S44" s="54"/>
      <c r="T44" s="46">
        <f t="shared" si="4"/>
        <v>336.5</v>
      </c>
      <c r="U44" s="15"/>
      <c r="V44" s="22"/>
      <c r="W44" s="22"/>
      <c r="Z44" s="23"/>
      <c r="AA44" s="28"/>
      <c r="AB44" s="37"/>
      <c r="AC44" s="35"/>
      <c r="AD44" s="35"/>
      <c r="AE44" s="23"/>
    </row>
    <row r="45" spans="1:31" x14ac:dyDescent="0.25">
      <c r="A45" s="56">
        <v>114</v>
      </c>
      <c r="B45" s="58" t="s">
        <v>27</v>
      </c>
      <c r="C45" s="98">
        <v>11844</v>
      </c>
      <c r="D45" s="99">
        <v>41689</v>
      </c>
      <c r="E45" s="100">
        <v>292</v>
      </c>
      <c r="F45" s="78"/>
      <c r="G45" s="26"/>
      <c r="H45" s="39"/>
      <c r="I45" s="40"/>
      <c r="J45" s="102">
        <v>292</v>
      </c>
      <c r="K45" s="103"/>
      <c r="L45" s="39"/>
      <c r="M45" s="40"/>
      <c r="N45" s="39"/>
      <c r="O45" s="40"/>
      <c r="P45" s="39"/>
      <c r="Q45" s="40"/>
      <c r="R45" s="39"/>
      <c r="S45" s="54"/>
      <c r="T45" s="46">
        <f t="shared" si="4"/>
        <v>292</v>
      </c>
      <c r="U45" s="15"/>
      <c r="V45" s="22"/>
      <c r="W45" s="22"/>
      <c r="Z45" s="23"/>
      <c r="AA45" s="28"/>
      <c r="AB45" s="37"/>
      <c r="AC45" s="35"/>
      <c r="AD45" s="35"/>
      <c r="AE45" s="23"/>
    </row>
    <row r="46" spans="1:31" x14ac:dyDescent="0.25">
      <c r="A46" s="56">
        <v>1</v>
      </c>
      <c r="B46" s="57" t="s">
        <v>20</v>
      </c>
      <c r="C46" s="25">
        <v>9962</v>
      </c>
      <c r="D46" s="26">
        <v>41114</v>
      </c>
      <c r="E46" s="38">
        <v>5905.4</v>
      </c>
      <c r="F46" s="78">
        <v>1048</v>
      </c>
      <c r="G46" s="26">
        <v>41220</v>
      </c>
      <c r="H46" s="39">
        <f t="shared" ref="H46:H56" si="5">E46</f>
        <v>5905.4</v>
      </c>
      <c r="I46" s="40">
        <v>1</v>
      </c>
      <c r="J46" s="39">
        <v>0</v>
      </c>
      <c r="K46" s="75"/>
      <c r="L46" s="39"/>
      <c r="M46" s="40"/>
      <c r="N46" s="39">
        <v>0</v>
      </c>
      <c r="O46" s="40"/>
      <c r="P46" s="41"/>
      <c r="Q46" s="40"/>
      <c r="R46" s="39"/>
      <c r="S46" s="54"/>
      <c r="T46" s="46">
        <f t="shared" si="4"/>
        <v>5905.4</v>
      </c>
      <c r="U46" s="15" t="e">
        <f>+#REF!*0.75</f>
        <v>#REF!</v>
      </c>
      <c r="V46" s="22" t="e">
        <f>+#REF!*0.25</f>
        <v>#REF!</v>
      </c>
      <c r="W46" s="22" t="e">
        <f t="shared" ref="W46:W56" si="6">+V46+U46</f>
        <v>#REF!</v>
      </c>
      <c r="X46" s="20">
        <v>262.5</v>
      </c>
      <c r="Y46" s="10"/>
      <c r="Z46" s="29"/>
      <c r="AA46" s="29" t="e">
        <f>+#REF!+#REF!+#REF!</f>
        <v>#REF!</v>
      </c>
      <c r="AB46" s="10"/>
      <c r="AC46" s="10"/>
      <c r="AD46" s="10"/>
      <c r="AE46" s="10"/>
    </row>
    <row r="47" spans="1:31" x14ac:dyDescent="0.25">
      <c r="A47" s="56">
        <v>3</v>
      </c>
      <c r="B47" s="57" t="s">
        <v>20</v>
      </c>
      <c r="C47" s="76">
        <v>10068</v>
      </c>
      <c r="D47" s="26">
        <v>41142</v>
      </c>
      <c r="E47" s="38">
        <v>21747.86</v>
      </c>
      <c r="F47" s="78">
        <v>1048</v>
      </c>
      <c r="G47" s="26">
        <v>41220</v>
      </c>
      <c r="H47" s="39">
        <f t="shared" si="5"/>
        <v>21747.86</v>
      </c>
      <c r="I47" s="40">
        <v>1</v>
      </c>
      <c r="J47" s="39">
        <v>0</v>
      </c>
      <c r="K47" s="75"/>
      <c r="L47" s="39"/>
      <c r="M47" s="75"/>
      <c r="N47" s="39">
        <v>0</v>
      </c>
      <c r="O47" s="40"/>
      <c r="P47" s="39"/>
      <c r="Q47" s="40"/>
      <c r="R47" s="39"/>
      <c r="S47" s="54"/>
      <c r="T47" s="46">
        <f t="shared" si="4"/>
        <v>21747.86</v>
      </c>
      <c r="U47" s="15">
        <f>+E46*0.75</f>
        <v>4429.0499999999993</v>
      </c>
      <c r="V47" s="22">
        <f>+E46*0.25</f>
        <v>1476.35</v>
      </c>
      <c r="W47" s="22">
        <f t="shared" si="6"/>
        <v>5905.4</v>
      </c>
      <c r="X47" s="15">
        <v>37.5</v>
      </c>
      <c r="Y47" s="10"/>
      <c r="Z47" s="29"/>
      <c r="AA47" s="29" t="e">
        <f>+#REF!+#REF!</f>
        <v>#REF!</v>
      </c>
      <c r="AB47" s="10"/>
      <c r="AC47" s="10"/>
      <c r="AD47" s="10"/>
      <c r="AE47" s="10"/>
    </row>
    <row r="48" spans="1:31" x14ac:dyDescent="0.25">
      <c r="A48" s="56">
        <v>4</v>
      </c>
      <c r="B48" s="57" t="s">
        <v>20</v>
      </c>
      <c r="C48" s="25">
        <v>10162</v>
      </c>
      <c r="D48" s="60">
        <v>41170</v>
      </c>
      <c r="E48" s="38">
        <v>9289.5400000000009</v>
      </c>
      <c r="F48" s="78">
        <v>1048</v>
      </c>
      <c r="G48" s="26">
        <v>41220</v>
      </c>
      <c r="H48" s="39">
        <f t="shared" si="5"/>
        <v>9289.5400000000009</v>
      </c>
      <c r="I48" s="40">
        <v>1</v>
      </c>
      <c r="J48" s="39">
        <v>0</v>
      </c>
      <c r="K48" s="75"/>
      <c r="L48" s="39"/>
      <c r="M48" s="40"/>
      <c r="N48" s="39">
        <v>0</v>
      </c>
      <c r="O48" s="40"/>
      <c r="P48" s="39"/>
      <c r="Q48" s="40"/>
      <c r="R48" s="39"/>
      <c r="S48" s="54"/>
      <c r="T48" s="46">
        <f t="shared" si="4"/>
        <v>9289.5400000000009</v>
      </c>
      <c r="U48" s="15">
        <f>+E48*0.75</f>
        <v>6967.1550000000007</v>
      </c>
      <c r="V48" s="22">
        <f t="shared" ref="V48:V56" si="7">+E48*0.25</f>
        <v>2322.3850000000002</v>
      </c>
      <c r="W48" s="22">
        <f t="shared" si="6"/>
        <v>9289.5400000000009</v>
      </c>
      <c r="X48" s="15">
        <v>178.13</v>
      </c>
      <c r="Y48" s="10"/>
      <c r="Z48" s="29"/>
      <c r="AA48" s="29"/>
      <c r="AB48" s="10"/>
      <c r="AC48" s="10"/>
      <c r="AD48" s="10"/>
      <c r="AE48" s="10"/>
    </row>
    <row r="49" spans="1:31" x14ac:dyDescent="0.25">
      <c r="A49" s="56">
        <v>7</v>
      </c>
      <c r="B49" s="57" t="s">
        <v>20</v>
      </c>
      <c r="C49" s="25">
        <v>10340</v>
      </c>
      <c r="D49" s="60">
        <v>41212</v>
      </c>
      <c r="E49" s="38">
        <v>3821</v>
      </c>
      <c r="F49" s="78">
        <v>1048</v>
      </c>
      <c r="G49" s="26">
        <v>41220</v>
      </c>
      <c r="H49" s="39">
        <f t="shared" si="5"/>
        <v>3821</v>
      </c>
      <c r="I49" s="40">
        <v>1</v>
      </c>
      <c r="J49" s="39">
        <v>0</v>
      </c>
      <c r="K49" s="10"/>
      <c r="L49" s="39"/>
      <c r="M49" s="40"/>
      <c r="N49" s="39">
        <v>0</v>
      </c>
      <c r="O49" s="40"/>
      <c r="P49" s="39"/>
      <c r="Q49" s="40"/>
      <c r="R49" s="39"/>
      <c r="S49" s="54"/>
      <c r="T49" s="46">
        <f t="shared" si="4"/>
        <v>3821</v>
      </c>
      <c r="U49" s="15">
        <f>+E49*0.75</f>
        <v>2865.75</v>
      </c>
      <c r="V49" s="22">
        <f t="shared" si="7"/>
        <v>955.25</v>
      </c>
      <c r="W49" s="22">
        <f t="shared" si="6"/>
        <v>3821</v>
      </c>
      <c r="X49" s="15">
        <v>969.38</v>
      </c>
      <c r="Y49" s="10"/>
      <c r="Z49" s="29"/>
      <c r="AA49" s="29"/>
      <c r="AB49" s="10"/>
      <c r="AC49" s="10"/>
      <c r="AD49" s="10"/>
      <c r="AE49" s="10"/>
    </row>
    <row r="50" spans="1:31" x14ac:dyDescent="0.25">
      <c r="A50" s="56">
        <v>11</v>
      </c>
      <c r="B50" s="57" t="s">
        <v>20</v>
      </c>
      <c r="C50" s="25">
        <v>10397</v>
      </c>
      <c r="D50" s="26">
        <v>41234</v>
      </c>
      <c r="E50" s="38">
        <v>499.75</v>
      </c>
      <c r="F50" s="78">
        <v>1053</v>
      </c>
      <c r="G50" s="60">
        <v>41224</v>
      </c>
      <c r="H50" s="39">
        <f t="shared" si="5"/>
        <v>499.75</v>
      </c>
      <c r="I50" s="40">
        <v>1</v>
      </c>
      <c r="J50" s="39">
        <v>0</v>
      </c>
      <c r="K50" s="75"/>
      <c r="L50" s="39"/>
      <c r="M50" s="40"/>
      <c r="N50" s="39">
        <v>0</v>
      </c>
      <c r="O50" s="40"/>
      <c r="P50" s="39"/>
      <c r="Q50" s="40"/>
      <c r="R50" s="39"/>
      <c r="S50" s="54"/>
      <c r="T50" s="46">
        <f t="shared" si="4"/>
        <v>499.75</v>
      </c>
      <c r="U50" s="15">
        <f>+E50*0.75</f>
        <v>374.8125</v>
      </c>
      <c r="V50" s="22">
        <f t="shared" si="7"/>
        <v>124.9375</v>
      </c>
      <c r="W50" s="22">
        <f t="shared" si="6"/>
        <v>499.75</v>
      </c>
      <c r="X50" s="15">
        <v>108.75</v>
      </c>
      <c r="Y50" s="10"/>
      <c r="Z50" s="29"/>
      <c r="AA50" s="29"/>
      <c r="AB50" s="10"/>
      <c r="AC50" s="10"/>
      <c r="AD50" s="10"/>
      <c r="AE50" s="10"/>
    </row>
    <row r="51" spans="1:31" x14ac:dyDescent="0.25">
      <c r="A51" s="56">
        <v>14</v>
      </c>
      <c r="B51" s="57" t="s">
        <v>20</v>
      </c>
      <c r="C51" s="25">
        <v>10476</v>
      </c>
      <c r="D51" s="26">
        <v>41261</v>
      </c>
      <c r="E51" s="38">
        <v>396.25</v>
      </c>
      <c r="F51" s="78">
        <v>1054</v>
      </c>
      <c r="G51" s="60">
        <v>41303</v>
      </c>
      <c r="H51" s="39">
        <f t="shared" si="5"/>
        <v>396.25</v>
      </c>
      <c r="I51" s="40">
        <v>1</v>
      </c>
      <c r="J51" s="39">
        <v>0</v>
      </c>
      <c r="L51" s="39"/>
      <c r="M51" s="40"/>
      <c r="N51" s="39">
        <v>0</v>
      </c>
      <c r="O51" s="40"/>
      <c r="P51" s="39"/>
      <c r="Q51" s="40"/>
      <c r="R51" s="39"/>
      <c r="S51" s="54"/>
      <c r="T51" s="46">
        <f t="shared" si="4"/>
        <v>396.25</v>
      </c>
      <c r="U51" s="15">
        <f>+E51*0.75</f>
        <v>297.1875</v>
      </c>
      <c r="V51" s="22">
        <f t="shared" si="7"/>
        <v>99.0625</v>
      </c>
      <c r="W51" s="22">
        <f t="shared" si="6"/>
        <v>396.25</v>
      </c>
      <c r="X51" s="15">
        <v>546</v>
      </c>
      <c r="AA51" s="21"/>
    </row>
    <row r="52" spans="1:31" x14ac:dyDescent="0.25">
      <c r="A52" s="56">
        <v>17</v>
      </c>
      <c r="B52" s="57" t="s">
        <v>20</v>
      </c>
      <c r="C52" s="25">
        <v>10547</v>
      </c>
      <c r="D52" s="26">
        <v>41296</v>
      </c>
      <c r="E52" s="38">
        <v>632.5</v>
      </c>
      <c r="F52" s="78">
        <v>1055</v>
      </c>
      <c r="G52" s="26">
        <v>41340</v>
      </c>
      <c r="H52" s="39">
        <f t="shared" si="5"/>
        <v>632.5</v>
      </c>
      <c r="I52" s="40">
        <v>1</v>
      </c>
      <c r="J52" s="39">
        <v>0</v>
      </c>
      <c r="K52" s="11"/>
      <c r="L52" s="39"/>
      <c r="M52" s="40"/>
      <c r="N52" s="39">
        <v>0</v>
      </c>
      <c r="O52" s="40"/>
      <c r="P52" s="39"/>
      <c r="Q52" s="40"/>
      <c r="R52" s="39"/>
      <c r="S52" s="54"/>
      <c r="T52" s="46">
        <f t="shared" si="4"/>
        <v>632.5</v>
      </c>
      <c r="U52" s="15"/>
      <c r="V52" s="22">
        <f t="shared" si="7"/>
        <v>158.125</v>
      </c>
      <c r="W52" s="22">
        <f t="shared" si="6"/>
        <v>158.125</v>
      </c>
      <c r="X52" s="15"/>
    </row>
    <row r="53" spans="1:31" x14ac:dyDescent="0.25">
      <c r="A53" s="56">
        <v>20</v>
      </c>
      <c r="B53" s="57" t="s">
        <v>20</v>
      </c>
      <c r="C53" s="25">
        <v>10637</v>
      </c>
      <c r="D53" s="26">
        <v>41325</v>
      </c>
      <c r="E53" s="38">
        <v>2223</v>
      </c>
      <c r="F53" s="78">
        <v>1056</v>
      </c>
      <c r="G53" s="26">
        <v>41379</v>
      </c>
      <c r="H53" s="39">
        <f t="shared" si="5"/>
        <v>2223</v>
      </c>
      <c r="I53" s="40">
        <v>1</v>
      </c>
      <c r="J53" s="39">
        <v>0</v>
      </c>
      <c r="K53" s="11"/>
      <c r="L53" s="39"/>
      <c r="M53" s="40"/>
      <c r="N53" s="39">
        <v>0</v>
      </c>
      <c r="O53" s="40"/>
      <c r="P53" s="39"/>
      <c r="Q53" s="40"/>
      <c r="R53" s="39"/>
      <c r="S53" s="54"/>
      <c r="T53" s="46">
        <f t="shared" si="4"/>
        <v>2223</v>
      </c>
      <c r="U53" s="15"/>
      <c r="V53" s="22">
        <f t="shared" si="7"/>
        <v>555.75</v>
      </c>
      <c r="W53" s="22">
        <f t="shared" si="6"/>
        <v>555.75</v>
      </c>
      <c r="X53" s="15"/>
      <c r="AA53" s="31"/>
      <c r="AB53" s="30"/>
      <c r="AC53" s="30"/>
      <c r="AD53" s="30"/>
    </row>
    <row r="54" spans="1:31" x14ac:dyDescent="0.25">
      <c r="A54" s="56">
        <v>25</v>
      </c>
      <c r="B54" s="57" t="s">
        <v>20</v>
      </c>
      <c r="C54" s="25">
        <v>10723</v>
      </c>
      <c r="D54" s="26">
        <v>41352</v>
      </c>
      <c r="E54" s="38">
        <v>1650.96</v>
      </c>
      <c r="F54" s="78">
        <v>1056</v>
      </c>
      <c r="G54" s="26">
        <v>41379</v>
      </c>
      <c r="H54" s="39">
        <f t="shared" si="5"/>
        <v>1650.96</v>
      </c>
      <c r="I54" s="40">
        <v>1</v>
      </c>
      <c r="J54" s="39">
        <v>0</v>
      </c>
      <c r="K54" s="11"/>
      <c r="L54" s="39"/>
      <c r="M54" s="40"/>
      <c r="N54" s="39">
        <v>0</v>
      </c>
      <c r="O54" s="40"/>
      <c r="P54" s="39"/>
      <c r="Q54" s="40"/>
      <c r="R54" s="39"/>
      <c r="S54" s="54"/>
      <c r="T54" s="46">
        <f t="shared" si="4"/>
        <v>1650.96</v>
      </c>
      <c r="U54" s="15">
        <f>+E54*0.75</f>
        <v>1238.22</v>
      </c>
      <c r="V54" s="22">
        <f t="shared" si="7"/>
        <v>412.74</v>
      </c>
      <c r="W54" s="22">
        <f t="shared" si="6"/>
        <v>1650.96</v>
      </c>
      <c r="X54" s="15">
        <v>4132.13</v>
      </c>
      <c r="AA54" s="31"/>
      <c r="AB54" s="31"/>
      <c r="AC54" s="30"/>
      <c r="AD54" s="30"/>
    </row>
    <row r="55" spans="1:31" x14ac:dyDescent="0.25">
      <c r="A55" s="56">
        <v>28</v>
      </c>
      <c r="B55" s="57" t="s">
        <v>20</v>
      </c>
      <c r="C55" s="25">
        <v>10791</v>
      </c>
      <c r="D55" s="26">
        <v>41386</v>
      </c>
      <c r="E55" s="38">
        <v>1228.5</v>
      </c>
      <c r="F55" s="78">
        <v>1058</v>
      </c>
      <c r="G55" s="26">
        <v>41424</v>
      </c>
      <c r="H55" s="39">
        <f t="shared" si="5"/>
        <v>1228.5</v>
      </c>
      <c r="I55" s="40">
        <v>1</v>
      </c>
      <c r="J55" s="39">
        <v>0</v>
      </c>
      <c r="K55" s="11"/>
      <c r="L55" s="39"/>
      <c r="M55" s="40"/>
      <c r="N55" s="39">
        <v>0</v>
      </c>
      <c r="O55" s="40"/>
      <c r="P55" s="39"/>
      <c r="Q55" s="40"/>
      <c r="R55" s="39"/>
      <c r="S55" s="54"/>
      <c r="T55" s="46">
        <f t="shared" si="4"/>
        <v>1228.5</v>
      </c>
      <c r="U55" s="15"/>
      <c r="V55" s="22">
        <f t="shared" si="7"/>
        <v>307.125</v>
      </c>
      <c r="W55" s="22">
        <f t="shared" si="6"/>
        <v>307.125</v>
      </c>
      <c r="X55" s="15"/>
      <c r="Z55" s="21"/>
      <c r="AA55" s="30"/>
      <c r="AB55" s="31"/>
      <c r="AC55" s="30"/>
      <c r="AD55" s="30"/>
    </row>
    <row r="56" spans="1:31" x14ac:dyDescent="0.25">
      <c r="A56" s="56">
        <v>34</v>
      </c>
      <c r="B56" s="57" t="s">
        <v>20</v>
      </c>
      <c r="C56" s="25">
        <v>10899</v>
      </c>
      <c r="D56" s="26">
        <v>41417</v>
      </c>
      <c r="E56" s="38">
        <v>104</v>
      </c>
      <c r="F56" s="78">
        <v>1070</v>
      </c>
      <c r="G56" s="26">
        <v>41495</v>
      </c>
      <c r="H56" s="39">
        <f t="shared" si="5"/>
        <v>104</v>
      </c>
      <c r="I56" s="40">
        <v>1</v>
      </c>
      <c r="J56" s="39">
        <v>0</v>
      </c>
      <c r="K56" s="40"/>
      <c r="L56" s="39"/>
      <c r="M56" s="40"/>
      <c r="N56" s="39">
        <v>0</v>
      </c>
      <c r="O56" s="40"/>
      <c r="P56" s="39"/>
      <c r="Q56" s="40"/>
      <c r="R56" s="39"/>
      <c r="S56" s="54"/>
      <c r="T56" s="46">
        <f t="shared" si="4"/>
        <v>104</v>
      </c>
      <c r="U56" s="15">
        <f>+E56*0.75</f>
        <v>78</v>
      </c>
      <c r="V56" s="22">
        <f t="shared" si="7"/>
        <v>26</v>
      </c>
      <c r="W56" s="22">
        <f t="shared" si="6"/>
        <v>104</v>
      </c>
      <c r="AA56" s="30"/>
      <c r="AB56" s="31"/>
      <c r="AC56" s="30"/>
      <c r="AD56" s="30"/>
    </row>
    <row r="57" spans="1:31" x14ac:dyDescent="0.25">
      <c r="A57" s="56">
        <v>60</v>
      </c>
      <c r="B57" s="58" t="s">
        <v>20</v>
      </c>
      <c r="C57" s="25">
        <v>10951</v>
      </c>
      <c r="D57" s="26">
        <v>41443</v>
      </c>
      <c r="E57" s="38">
        <v>10740.75</v>
      </c>
      <c r="F57" s="78">
        <v>1073</v>
      </c>
      <c r="G57" s="26">
        <v>41556</v>
      </c>
      <c r="H57" s="39">
        <v>10740.75</v>
      </c>
      <c r="I57" s="40">
        <v>1</v>
      </c>
      <c r="J57" s="39">
        <v>0</v>
      </c>
      <c r="K57" s="40"/>
      <c r="L57" s="39"/>
      <c r="M57" s="40"/>
      <c r="N57" s="39"/>
      <c r="O57" s="40"/>
      <c r="P57" s="39"/>
      <c r="Q57" s="40"/>
      <c r="R57" s="39"/>
      <c r="S57" s="54"/>
      <c r="T57" s="46">
        <f t="shared" si="4"/>
        <v>10740.75</v>
      </c>
      <c r="U57" s="15"/>
      <c r="V57" s="22"/>
      <c r="W57" s="22"/>
      <c r="Z57" s="22"/>
      <c r="AA57" s="28"/>
      <c r="AB57" s="37"/>
      <c r="AC57" s="35"/>
      <c r="AD57" s="35"/>
      <c r="AE57" s="23"/>
    </row>
    <row r="58" spans="1:31" x14ac:dyDescent="0.25">
      <c r="A58" s="56">
        <v>76</v>
      </c>
      <c r="B58" s="58" t="s">
        <v>20</v>
      </c>
      <c r="C58" s="25">
        <v>11119</v>
      </c>
      <c r="D58" s="26">
        <v>41484</v>
      </c>
      <c r="E58" s="38">
        <v>5628</v>
      </c>
      <c r="F58" s="78">
        <v>1073</v>
      </c>
      <c r="G58" s="26">
        <v>41527</v>
      </c>
      <c r="H58" s="39">
        <v>5628</v>
      </c>
      <c r="I58" s="40">
        <v>2</v>
      </c>
      <c r="J58" s="39">
        <v>0</v>
      </c>
      <c r="K58" s="40"/>
      <c r="L58" s="39"/>
      <c r="M58" s="40"/>
      <c r="N58" s="39"/>
      <c r="O58" s="40"/>
      <c r="P58" s="39"/>
      <c r="Q58" s="40"/>
      <c r="R58" s="39"/>
      <c r="S58" s="54"/>
      <c r="T58" s="46">
        <f t="shared" si="4"/>
        <v>5628</v>
      </c>
      <c r="U58" s="15"/>
      <c r="V58" s="22"/>
      <c r="W58" s="22"/>
      <c r="Z58" s="23"/>
      <c r="AA58" s="28"/>
      <c r="AB58" s="37"/>
      <c r="AC58" s="35"/>
      <c r="AD58" s="35"/>
      <c r="AE58" s="23"/>
    </row>
    <row r="59" spans="1:31" x14ac:dyDescent="0.25">
      <c r="A59" s="56"/>
      <c r="B59" s="58"/>
      <c r="C59" s="25"/>
      <c r="D59" s="26"/>
      <c r="E59" s="38"/>
      <c r="F59" s="78"/>
      <c r="G59" s="26"/>
      <c r="H59" s="39"/>
      <c r="I59" s="40"/>
      <c r="J59" s="39"/>
      <c r="K59" s="40"/>
      <c r="L59" s="39"/>
      <c r="M59" s="40"/>
      <c r="N59" s="39"/>
      <c r="O59" s="40"/>
      <c r="P59" s="39"/>
      <c r="Q59" s="40"/>
      <c r="R59" s="39"/>
      <c r="S59" s="54"/>
      <c r="T59" s="46"/>
      <c r="U59" s="15"/>
      <c r="V59" s="22"/>
      <c r="W59" s="22"/>
      <c r="Z59" s="23"/>
      <c r="AA59" s="28"/>
      <c r="AB59" s="37"/>
      <c r="AC59" s="35"/>
      <c r="AD59" s="35"/>
      <c r="AE59" s="23"/>
    </row>
    <row r="60" spans="1:31" x14ac:dyDescent="0.25">
      <c r="A60" s="56"/>
      <c r="B60" s="58"/>
      <c r="C60" s="25"/>
      <c r="D60" s="26"/>
      <c r="E60" s="38"/>
      <c r="F60" s="78"/>
      <c r="G60" s="26"/>
      <c r="H60" s="39"/>
      <c r="I60" s="40"/>
      <c r="J60" s="39"/>
      <c r="K60" s="40"/>
      <c r="L60" s="39"/>
      <c r="M60" s="40"/>
      <c r="N60" s="39"/>
      <c r="O60" s="40"/>
      <c r="P60" s="39"/>
      <c r="Q60" s="40"/>
      <c r="R60" s="39"/>
      <c r="S60" s="54"/>
      <c r="T60" s="46"/>
      <c r="U60" s="15"/>
      <c r="V60" s="22"/>
      <c r="W60" s="22"/>
      <c r="Z60" s="23"/>
      <c r="AA60" s="28"/>
      <c r="AB60" s="37"/>
      <c r="AC60" s="35"/>
      <c r="AD60" s="35"/>
      <c r="AE60" s="23"/>
    </row>
    <row r="61" spans="1:31" x14ac:dyDescent="0.25">
      <c r="A61" s="56">
        <v>5</v>
      </c>
      <c r="B61" s="57" t="s">
        <v>22</v>
      </c>
      <c r="C61" s="25">
        <v>10162</v>
      </c>
      <c r="D61" s="60">
        <v>41170</v>
      </c>
      <c r="E61" s="38">
        <v>790.5</v>
      </c>
      <c r="F61" s="78">
        <v>1048</v>
      </c>
      <c r="G61" s="26">
        <v>41220</v>
      </c>
      <c r="H61" s="39">
        <f t="shared" ref="H61:H68" si="8">E61</f>
        <v>790.5</v>
      </c>
      <c r="I61" s="40">
        <v>1</v>
      </c>
      <c r="J61" s="39">
        <v>0</v>
      </c>
      <c r="K61" s="75"/>
      <c r="L61" s="39"/>
      <c r="M61" s="40"/>
      <c r="N61" s="39">
        <v>0</v>
      </c>
      <c r="O61" s="40"/>
      <c r="P61" s="39"/>
      <c r="Q61" s="40"/>
      <c r="R61" s="39"/>
      <c r="S61" s="54"/>
      <c r="T61" s="46">
        <f t="shared" ref="T61:T78" si="9">+L61+J61+H61</f>
        <v>790.5</v>
      </c>
      <c r="U61" s="15">
        <f>+E61*0.75</f>
        <v>592.875</v>
      </c>
      <c r="V61" s="22">
        <f t="shared" ref="V61:V69" si="10">+E61*0.25</f>
        <v>197.625</v>
      </c>
      <c r="W61" s="22">
        <f t="shared" ref="W61:W69" si="11">+V61+U61</f>
        <v>790.5</v>
      </c>
      <c r="X61" s="15">
        <v>165</v>
      </c>
      <c r="Y61" s="10"/>
      <c r="Z61" s="10"/>
      <c r="AA61" s="29"/>
      <c r="AB61" s="10"/>
      <c r="AC61" s="10"/>
      <c r="AD61" s="10"/>
      <c r="AE61" s="10"/>
    </row>
    <row r="62" spans="1:31" x14ac:dyDescent="0.25">
      <c r="A62" s="56">
        <v>9</v>
      </c>
      <c r="B62" s="57" t="s">
        <v>22</v>
      </c>
      <c r="C62" s="25">
        <v>10340</v>
      </c>
      <c r="D62" s="60">
        <v>41212</v>
      </c>
      <c r="E62" s="38">
        <v>1015</v>
      </c>
      <c r="F62" s="78">
        <v>1048</v>
      </c>
      <c r="G62" s="26">
        <v>41220</v>
      </c>
      <c r="H62" s="39">
        <f t="shared" si="8"/>
        <v>1015</v>
      </c>
      <c r="I62" s="40">
        <v>1</v>
      </c>
      <c r="J62" s="39">
        <v>0</v>
      </c>
      <c r="K62" s="10"/>
      <c r="L62" s="39"/>
      <c r="M62" s="40"/>
      <c r="N62" s="39">
        <v>0</v>
      </c>
      <c r="O62" s="40"/>
      <c r="P62" s="39"/>
      <c r="Q62" s="40"/>
      <c r="R62" s="39"/>
      <c r="S62" s="54"/>
      <c r="T62" s="46">
        <f t="shared" si="9"/>
        <v>1015</v>
      </c>
      <c r="U62" s="15"/>
      <c r="V62" s="22">
        <f t="shared" si="10"/>
        <v>253.75</v>
      </c>
      <c r="W62" s="22">
        <f t="shared" si="11"/>
        <v>253.75</v>
      </c>
      <c r="X62" s="15"/>
      <c r="Y62" s="10"/>
      <c r="Z62" s="10"/>
      <c r="AA62" s="29"/>
      <c r="AB62" s="29"/>
      <c r="AC62" s="10"/>
      <c r="AD62" s="10"/>
      <c r="AE62" s="10"/>
    </row>
    <row r="63" spans="1:31" x14ac:dyDescent="0.25">
      <c r="A63" s="56">
        <v>13</v>
      </c>
      <c r="B63" s="57" t="s">
        <v>22</v>
      </c>
      <c r="C63" s="25">
        <v>10397</v>
      </c>
      <c r="D63" s="26">
        <v>41234</v>
      </c>
      <c r="E63" s="38">
        <v>584.75</v>
      </c>
      <c r="F63" s="78">
        <v>1053</v>
      </c>
      <c r="G63" s="60">
        <v>41224</v>
      </c>
      <c r="H63" s="39">
        <f t="shared" si="8"/>
        <v>584.75</v>
      </c>
      <c r="I63" s="40">
        <v>1</v>
      </c>
      <c r="J63" s="39">
        <v>0</v>
      </c>
      <c r="K63" s="75"/>
      <c r="L63" s="39"/>
      <c r="M63" s="40"/>
      <c r="N63" s="39">
        <v>0</v>
      </c>
      <c r="O63" s="40"/>
      <c r="P63" s="39"/>
      <c r="Q63" s="40"/>
      <c r="R63" s="39"/>
      <c r="S63" s="54"/>
      <c r="T63" s="46">
        <f t="shared" si="9"/>
        <v>584.75</v>
      </c>
      <c r="U63" s="15">
        <f t="shared" ref="U63:U69" si="12">+E63*0.75</f>
        <v>438.5625</v>
      </c>
      <c r="V63" s="22">
        <f t="shared" si="10"/>
        <v>146.1875</v>
      </c>
      <c r="W63" s="22">
        <f t="shared" si="11"/>
        <v>584.75</v>
      </c>
      <c r="X63" s="15">
        <v>1715.03</v>
      </c>
      <c r="Y63" s="10"/>
      <c r="Z63" s="29"/>
      <c r="AA63" s="10"/>
      <c r="AB63" s="10"/>
      <c r="AC63" s="10"/>
      <c r="AD63" s="10"/>
      <c r="AE63" s="10"/>
    </row>
    <row r="64" spans="1:31" x14ac:dyDescent="0.25">
      <c r="A64" s="56">
        <v>16</v>
      </c>
      <c r="B64" s="57" t="s">
        <v>22</v>
      </c>
      <c r="C64" s="25">
        <v>10476</v>
      </c>
      <c r="D64" s="26">
        <v>41261</v>
      </c>
      <c r="E64" s="38">
        <v>320.75</v>
      </c>
      <c r="F64" s="78">
        <v>1054</v>
      </c>
      <c r="G64" s="60">
        <v>41303</v>
      </c>
      <c r="H64" s="39">
        <f t="shared" si="8"/>
        <v>320.75</v>
      </c>
      <c r="I64" s="40">
        <v>1</v>
      </c>
      <c r="J64" s="39">
        <v>0</v>
      </c>
      <c r="L64" s="39"/>
      <c r="M64" s="40"/>
      <c r="N64" s="39">
        <v>0</v>
      </c>
      <c r="O64" s="40"/>
      <c r="P64" s="39"/>
      <c r="Q64" s="40"/>
      <c r="R64" s="39"/>
      <c r="S64" s="54"/>
      <c r="T64" s="46">
        <f t="shared" si="9"/>
        <v>320.75</v>
      </c>
      <c r="U64" s="15">
        <f t="shared" si="12"/>
        <v>240.5625</v>
      </c>
      <c r="V64" s="22">
        <f t="shared" si="10"/>
        <v>80.1875</v>
      </c>
      <c r="W64" s="22">
        <f t="shared" si="11"/>
        <v>320.75</v>
      </c>
      <c r="X64" s="15">
        <v>946.01</v>
      </c>
      <c r="AA64" s="21"/>
    </row>
    <row r="65" spans="1:31" x14ac:dyDescent="0.25">
      <c r="A65" s="56">
        <v>19</v>
      </c>
      <c r="B65" s="57" t="s">
        <v>22</v>
      </c>
      <c r="C65" s="25">
        <v>10547</v>
      </c>
      <c r="D65" s="26">
        <v>41296</v>
      </c>
      <c r="E65" s="38">
        <v>280</v>
      </c>
      <c r="F65" s="78">
        <v>1055</v>
      </c>
      <c r="G65" s="26">
        <v>41340</v>
      </c>
      <c r="H65" s="39">
        <f t="shared" si="8"/>
        <v>280</v>
      </c>
      <c r="I65" s="40">
        <v>1</v>
      </c>
      <c r="J65" s="39">
        <v>0</v>
      </c>
      <c r="K65" s="11"/>
      <c r="L65" s="39"/>
      <c r="M65" s="40"/>
      <c r="N65" s="39">
        <v>0</v>
      </c>
      <c r="O65" s="40"/>
      <c r="P65" s="39"/>
      <c r="Q65" s="40"/>
      <c r="R65" s="39"/>
      <c r="S65" s="54"/>
      <c r="T65" s="46">
        <f t="shared" si="9"/>
        <v>280</v>
      </c>
      <c r="U65" s="15">
        <f t="shared" si="12"/>
        <v>210</v>
      </c>
      <c r="V65" s="22">
        <f t="shared" si="10"/>
        <v>70</v>
      </c>
      <c r="W65" s="22">
        <f t="shared" si="11"/>
        <v>280</v>
      </c>
      <c r="X65" s="15">
        <v>1549.9</v>
      </c>
      <c r="AA65" s="31"/>
      <c r="AB65" s="30"/>
      <c r="AC65" s="30"/>
      <c r="AD65" s="30"/>
    </row>
    <row r="66" spans="1:31" x14ac:dyDescent="0.25">
      <c r="A66" s="56">
        <v>22</v>
      </c>
      <c r="B66" s="57" t="s">
        <v>22</v>
      </c>
      <c r="C66" s="25">
        <v>10637</v>
      </c>
      <c r="D66" s="26">
        <v>41325</v>
      </c>
      <c r="E66" s="38">
        <v>497.5</v>
      </c>
      <c r="F66" s="78">
        <v>1056</v>
      </c>
      <c r="G66" s="26">
        <v>41379</v>
      </c>
      <c r="H66" s="39">
        <f t="shared" si="8"/>
        <v>497.5</v>
      </c>
      <c r="I66" s="40">
        <v>1</v>
      </c>
      <c r="J66" s="39">
        <v>0</v>
      </c>
      <c r="K66" s="11"/>
      <c r="L66" s="39"/>
      <c r="M66" s="40"/>
      <c r="N66" s="39">
        <v>0</v>
      </c>
      <c r="O66" s="40"/>
      <c r="P66" s="39"/>
      <c r="Q66" s="40"/>
      <c r="R66" s="39"/>
      <c r="S66" s="54"/>
      <c r="T66" s="46">
        <f t="shared" si="9"/>
        <v>497.5</v>
      </c>
      <c r="U66" s="15">
        <f t="shared" si="12"/>
        <v>373.125</v>
      </c>
      <c r="V66" s="22">
        <f t="shared" si="10"/>
        <v>124.375</v>
      </c>
      <c r="W66" s="22">
        <f t="shared" si="11"/>
        <v>497.5</v>
      </c>
      <c r="X66" s="15">
        <v>330</v>
      </c>
      <c r="AA66" s="31"/>
      <c r="AB66" s="30"/>
      <c r="AC66" s="30"/>
      <c r="AD66" s="30"/>
    </row>
    <row r="67" spans="1:31" x14ac:dyDescent="0.25">
      <c r="A67" s="56">
        <v>27</v>
      </c>
      <c r="B67" s="57" t="s">
        <v>22</v>
      </c>
      <c r="C67" s="25">
        <v>10723</v>
      </c>
      <c r="D67" s="26">
        <v>41352</v>
      </c>
      <c r="E67" s="38">
        <v>172.25</v>
      </c>
      <c r="F67" s="78">
        <v>1056</v>
      </c>
      <c r="G67" s="26">
        <v>41379</v>
      </c>
      <c r="H67" s="39">
        <f t="shared" si="8"/>
        <v>172.25</v>
      </c>
      <c r="I67" s="40">
        <v>1</v>
      </c>
      <c r="J67" s="39">
        <v>0</v>
      </c>
      <c r="K67" s="11"/>
      <c r="L67" s="39"/>
      <c r="M67" s="40"/>
      <c r="N67" s="39">
        <v>0</v>
      </c>
      <c r="O67" s="40"/>
      <c r="P67" s="39"/>
      <c r="Q67" s="40"/>
      <c r="R67" s="39"/>
      <c r="S67" s="54"/>
      <c r="T67" s="46">
        <f t="shared" si="9"/>
        <v>172.25</v>
      </c>
      <c r="U67" s="15">
        <f t="shared" si="12"/>
        <v>129.1875</v>
      </c>
      <c r="V67" s="22">
        <f t="shared" si="10"/>
        <v>43.0625</v>
      </c>
      <c r="W67" s="22">
        <f t="shared" si="11"/>
        <v>172.25</v>
      </c>
      <c r="X67" s="15">
        <v>3369</v>
      </c>
      <c r="AA67" s="30"/>
      <c r="AB67" s="31"/>
      <c r="AC67" s="30"/>
      <c r="AD67" s="30"/>
    </row>
    <row r="68" spans="1:31" x14ac:dyDescent="0.25">
      <c r="A68" s="56">
        <v>32</v>
      </c>
      <c r="B68" s="57" t="s">
        <v>22</v>
      </c>
      <c r="C68" s="25">
        <v>10791</v>
      </c>
      <c r="D68" s="26">
        <v>41386</v>
      </c>
      <c r="E68" s="38">
        <v>493.75</v>
      </c>
      <c r="F68" s="78">
        <v>1058</v>
      </c>
      <c r="G68" s="26">
        <v>41424</v>
      </c>
      <c r="H68" s="39">
        <f t="shared" si="8"/>
        <v>493.75</v>
      </c>
      <c r="I68" s="40">
        <v>1</v>
      </c>
      <c r="J68" s="39">
        <v>0</v>
      </c>
      <c r="K68" s="11"/>
      <c r="L68" s="39"/>
      <c r="M68" s="40"/>
      <c r="N68" s="39">
        <v>0</v>
      </c>
      <c r="O68" s="40"/>
      <c r="P68" s="39"/>
      <c r="Q68" s="40"/>
      <c r="R68" s="39"/>
      <c r="S68" s="54"/>
      <c r="T68" s="46">
        <f t="shared" si="9"/>
        <v>493.75</v>
      </c>
      <c r="U68" s="15">
        <f t="shared" si="12"/>
        <v>370.3125</v>
      </c>
      <c r="V68" s="22">
        <f t="shared" si="10"/>
        <v>123.4375</v>
      </c>
      <c r="W68" s="22">
        <f t="shared" si="11"/>
        <v>493.75</v>
      </c>
      <c r="X68" s="21">
        <f>SUM(X66)</f>
        <v>330</v>
      </c>
      <c r="AA68" s="31"/>
      <c r="AB68" s="31"/>
      <c r="AC68" s="30"/>
      <c r="AD68" s="30"/>
    </row>
    <row r="69" spans="1:31" x14ac:dyDescent="0.25">
      <c r="A69" s="56">
        <v>38</v>
      </c>
      <c r="B69" s="57" t="s">
        <v>22</v>
      </c>
      <c r="C69" s="25">
        <v>10899</v>
      </c>
      <c r="D69" s="26">
        <v>41417</v>
      </c>
      <c r="E69" s="38">
        <v>381.75</v>
      </c>
      <c r="F69" s="78">
        <v>1070</v>
      </c>
      <c r="G69" s="26">
        <v>41495</v>
      </c>
      <c r="H69" s="39">
        <f>381.75-132.99+0.6-1.2+0.3</f>
        <v>248.46</v>
      </c>
      <c r="I69" s="40">
        <v>1</v>
      </c>
      <c r="J69" s="39">
        <v>133.29</v>
      </c>
      <c r="K69" s="40">
        <v>1</v>
      </c>
      <c r="L69" s="39"/>
      <c r="M69" s="40"/>
      <c r="N69" s="39">
        <v>0</v>
      </c>
      <c r="O69" s="40"/>
      <c r="P69" s="39"/>
      <c r="Q69" s="40"/>
      <c r="R69" s="39"/>
      <c r="S69" s="54"/>
      <c r="T69" s="85">
        <f t="shared" si="9"/>
        <v>381.75</v>
      </c>
      <c r="U69" s="15">
        <f t="shared" si="12"/>
        <v>286.3125</v>
      </c>
      <c r="V69" s="22">
        <f t="shared" si="10"/>
        <v>95.4375</v>
      </c>
      <c r="W69" s="22">
        <f t="shared" si="11"/>
        <v>381.75</v>
      </c>
      <c r="Z69" s="84"/>
      <c r="AA69" s="61"/>
      <c r="AB69" s="31"/>
      <c r="AC69" s="31"/>
      <c r="AD69" s="30"/>
    </row>
    <row r="70" spans="1:31" x14ac:dyDescent="0.25">
      <c r="A70" s="56">
        <v>63</v>
      </c>
      <c r="B70" s="58" t="s">
        <v>22</v>
      </c>
      <c r="C70" s="25">
        <v>10951</v>
      </c>
      <c r="D70" s="26">
        <v>41443</v>
      </c>
      <c r="E70" s="38">
        <v>915.5</v>
      </c>
      <c r="F70" s="78">
        <v>1073</v>
      </c>
      <c r="G70" s="26">
        <v>41556</v>
      </c>
      <c r="H70" s="39">
        <v>915.5</v>
      </c>
      <c r="I70" s="40">
        <v>1</v>
      </c>
      <c r="J70" s="39">
        <v>0</v>
      </c>
      <c r="K70" s="40"/>
      <c r="L70" s="39"/>
      <c r="M70" s="40"/>
      <c r="N70" s="39"/>
      <c r="O70" s="40"/>
      <c r="P70" s="39"/>
      <c r="Q70" s="40"/>
      <c r="R70" s="39"/>
      <c r="S70" s="54"/>
      <c r="T70" s="46">
        <f t="shared" si="9"/>
        <v>915.5</v>
      </c>
      <c r="U70" s="15"/>
      <c r="V70" s="22"/>
      <c r="W70" s="22"/>
      <c r="Z70" s="22"/>
      <c r="AA70" s="28"/>
      <c r="AB70" s="37"/>
      <c r="AC70" s="35"/>
      <c r="AD70" s="35"/>
      <c r="AE70" s="23"/>
    </row>
    <row r="71" spans="1:31" x14ac:dyDescent="0.25">
      <c r="A71" s="56">
        <v>80</v>
      </c>
      <c r="B71" s="58" t="s">
        <v>22</v>
      </c>
      <c r="C71" s="25">
        <v>11119</v>
      </c>
      <c r="D71" s="26">
        <v>41484</v>
      </c>
      <c r="E71" s="38">
        <v>866.1</v>
      </c>
      <c r="F71" s="78">
        <v>1073</v>
      </c>
      <c r="G71" s="26">
        <v>41527</v>
      </c>
      <c r="H71" s="39">
        <v>866.1</v>
      </c>
      <c r="I71" s="40">
        <v>2</v>
      </c>
      <c r="J71" s="39">
        <v>0</v>
      </c>
      <c r="K71" s="40"/>
      <c r="L71" s="39"/>
      <c r="M71" s="40"/>
      <c r="N71" s="39"/>
      <c r="O71" s="40"/>
      <c r="P71" s="39"/>
      <c r="Q71" s="40"/>
      <c r="R71" s="39"/>
      <c r="S71" s="54"/>
      <c r="T71" s="46">
        <f t="shared" si="9"/>
        <v>866.1</v>
      </c>
      <c r="U71" s="15"/>
      <c r="V71" s="22"/>
      <c r="W71" s="22"/>
      <c r="AA71" s="28"/>
      <c r="AB71" s="37"/>
      <c r="AC71" s="35"/>
      <c r="AD71" s="35"/>
      <c r="AE71" s="23"/>
    </row>
    <row r="72" spans="1:31" x14ac:dyDescent="0.25">
      <c r="A72" s="56">
        <v>90</v>
      </c>
      <c r="B72" s="58" t="s">
        <v>22</v>
      </c>
      <c r="C72" s="25">
        <v>11186</v>
      </c>
      <c r="D72" s="26">
        <v>41507</v>
      </c>
      <c r="E72" s="38">
        <v>457.25</v>
      </c>
      <c r="F72" s="78">
        <v>1077</v>
      </c>
      <c r="G72" s="26">
        <v>41550</v>
      </c>
      <c r="H72" s="39">
        <v>15.44</v>
      </c>
      <c r="I72" s="40">
        <v>3</v>
      </c>
      <c r="J72" s="39">
        <v>441.81</v>
      </c>
      <c r="K72" s="40"/>
      <c r="L72" s="39"/>
      <c r="M72" s="40"/>
      <c r="N72" s="39"/>
      <c r="O72" s="40"/>
      <c r="P72" s="39"/>
      <c r="Q72" s="40"/>
      <c r="R72" s="39"/>
      <c r="S72" s="54"/>
      <c r="T72" s="46">
        <f t="shared" si="9"/>
        <v>457.25</v>
      </c>
      <c r="U72" s="15"/>
      <c r="V72" s="22"/>
      <c r="W72" s="22"/>
      <c r="AA72" s="28"/>
      <c r="AB72" s="37"/>
      <c r="AC72" s="35"/>
      <c r="AD72" s="35"/>
      <c r="AE72" s="23"/>
    </row>
    <row r="73" spans="1:31" x14ac:dyDescent="0.25">
      <c r="A73" s="56">
        <v>97</v>
      </c>
      <c r="B73" s="101" t="s">
        <v>22</v>
      </c>
      <c r="C73" s="25">
        <v>11290</v>
      </c>
      <c r="D73" s="26">
        <v>41542</v>
      </c>
      <c r="E73" s="38">
        <v>660.91</v>
      </c>
      <c r="F73" s="78">
        <v>1081</v>
      </c>
      <c r="G73" s="26">
        <v>41568</v>
      </c>
      <c r="H73" s="39">
        <v>660.91</v>
      </c>
      <c r="I73" s="40">
        <v>5</v>
      </c>
      <c r="J73" s="39"/>
      <c r="K73" s="40"/>
      <c r="L73" s="39"/>
      <c r="M73" s="40"/>
      <c r="N73" s="39"/>
      <c r="O73" s="40"/>
      <c r="P73" s="39"/>
      <c r="Q73" s="40"/>
      <c r="R73" s="39"/>
      <c r="S73" s="54"/>
      <c r="T73" s="46">
        <f t="shared" si="9"/>
        <v>660.91</v>
      </c>
      <c r="U73" s="15"/>
      <c r="V73" s="22"/>
      <c r="W73" s="22"/>
      <c r="Z73" s="23"/>
      <c r="AA73" s="28"/>
      <c r="AB73" s="37"/>
      <c r="AC73" s="35"/>
      <c r="AD73" s="35"/>
      <c r="AE73" s="23"/>
    </row>
    <row r="74" spans="1:31" x14ac:dyDescent="0.25">
      <c r="A74" s="56">
        <v>104</v>
      </c>
      <c r="B74" s="101" t="s">
        <v>22</v>
      </c>
      <c r="C74" s="25">
        <v>11417</v>
      </c>
      <c r="D74" s="26">
        <v>41569</v>
      </c>
      <c r="E74" s="38">
        <v>612.5</v>
      </c>
      <c r="F74" s="78"/>
      <c r="G74" s="26"/>
      <c r="H74" s="39">
        <v>612.5</v>
      </c>
      <c r="I74" s="40">
        <v>6</v>
      </c>
      <c r="J74" s="39"/>
      <c r="K74" s="40"/>
      <c r="L74" s="39"/>
      <c r="M74" s="40"/>
      <c r="N74" s="39"/>
      <c r="O74" s="40"/>
      <c r="P74" s="39"/>
      <c r="Q74" s="40"/>
      <c r="R74" s="39"/>
      <c r="S74" s="54"/>
      <c r="T74" s="46">
        <f t="shared" si="9"/>
        <v>612.5</v>
      </c>
      <c r="U74" s="15"/>
      <c r="V74" s="22"/>
      <c r="W74" s="22"/>
      <c r="Z74" s="89">
        <v>3440.41</v>
      </c>
      <c r="AA74" s="28"/>
      <c r="AB74" s="37"/>
      <c r="AC74" s="35"/>
      <c r="AD74" s="35"/>
      <c r="AE74" s="23"/>
    </row>
    <row r="75" spans="1:31" x14ac:dyDescent="0.25">
      <c r="A75" s="56">
        <v>107</v>
      </c>
      <c r="B75" s="101" t="s">
        <v>22</v>
      </c>
      <c r="C75" s="25">
        <v>11568</v>
      </c>
      <c r="D75" s="26">
        <v>41599</v>
      </c>
      <c r="E75" s="38">
        <v>356.25</v>
      </c>
      <c r="F75" s="78"/>
      <c r="G75" s="26"/>
      <c r="H75" s="39"/>
      <c r="I75" s="40"/>
      <c r="J75" s="39">
        <v>356.25</v>
      </c>
      <c r="K75" s="40">
        <v>5</v>
      </c>
      <c r="L75" s="39"/>
      <c r="M75" s="40"/>
      <c r="N75" s="39"/>
      <c r="O75" s="40"/>
      <c r="P75" s="39"/>
      <c r="Q75" s="40"/>
      <c r="R75" s="39"/>
      <c r="S75" s="54"/>
      <c r="T75" s="46">
        <f t="shared" si="9"/>
        <v>356.25</v>
      </c>
      <c r="U75" s="15"/>
      <c r="V75" s="22"/>
      <c r="W75" s="22"/>
      <c r="Z75" s="23"/>
      <c r="AA75" s="28"/>
      <c r="AB75" s="37"/>
      <c r="AC75" s="35"/>
      <c r="AD75" s="35"/>
      <c r="AE75" s="23"/>
    </row>
    <row r="76" spans="1:31" x14ac:dyDescent="0.25">
      <c r="A76" s="56">
        <v>111</v>
      </c>
      <c r="B76" s="58" t="s">
        <v>22</v>
      </c>
      <c r="C76" s="98">
        <v>11627</v>
      </c>
      <c r="D76" s="99">
        <v>41625</v>
      </c>
      <c r="E76" s="100">
        <v>286.75</v>
      </c>
      <c r="F76" s="78"/>
      <c r="G76" s="26"/>
      <c r="H76" s="39">
        <v>286.75</v>
      </c>
      <c r="I76" s="40">
        <v>7</v>
      </c>
      <c r="J76" s="102"/>
      <c r="K76" s="103"/>
      <c r="L76" s="39"/>
      <c r="M76" s="40"/>
      <c r="N76" s="39"/>
      <c r="O76" s="40"/>
      <c r="P76" s="39"/>
      <c r="Q76" s="40"/>
      <c r="R76" s="39"/>
      <c r="S76" s="54"/>
      <c r="T76" s="46">
        <f t="shared" si="9"/>
        <v>286.75</v>
      </c>
      <c r="U76" s="15"/>
      <c r="V76" s="22"/>
      <c r="W76" s="22"/>
      <c r="Z76" s="23"/>
      <c r="AA76" s="28"/>
      <c r="AB76" s="37"/>
      <c r="AC76" s="35"/>
      <c r="AD76" s="35"/>
      <c r="AE76" s="23"/>
    </row>
    <row r="77" spans="1:31" x14ac:dyDescent="0.25">
      <c r="A77" s="56">
        <v>113</v>
      </c>
      <c r="B77" s="58" t="s">
        <v>22</v>
      </c>
      <c r="C77" s="98">
        <v>11779</v>
      </c>
      <c r="D77" s="99">
        <v>41663</v>
      </c>
      <c r="E77" s="100">
        <v>129.37</v>
      </c>
      <c r="F77" s="78"/>
      <c r="G77" s="26"/>
      <c r="H77" s="39">
        <v>129.37</v>
      </c>
      <c r="I77" s="40">
        <v>7</v>
      </c>
      <c r="J77" s="102"/>
      <c r="K77" s="103"/>
      <c r="L77" s="39"/>
      <c r="M77" s="40"/>
      <c r="N77" s="39"/>
      <c r="O77" s="40"/>
      <c r="P77" s="39"/>
      <c r="Q77" s="40"/>
      <c r="R77" s="39"/>
      <c r="S77" s="54"/>
      <c r="T77" s="46">
        <f t="shared" si="9"/>
        <v>129.37</v>
      </c>
      <c r="U77" s="15"/>
      <c r="V77" s="22"/>
      <c r="W77" s="22"/>
      <c r="Z77" s="23"/>
      <c r="AA77" s="28"/>
      <c r="AB77" s="37"/>
      <c r="AC77" s="35"/>
      <c r="AD77" s="35"/>
      <c r="AE77" s="23"/>
    </row>
    <row r="78" spans="1:31" x14ac:dyDescent="0.25">
      <c r="A78" s="56">
        <v>115</v>
      </c>
      <c r="B78" s="58" t="s">
        <v>22</v>
      </c>
      <c r="C78" s="98">
        <v>11844</v>
      </c>
      <c r="D78" s="99">
        <v>41689</v>
      </c>
      <c r="E78" s="100">
        <v>179</v>
      </c>
      <c r="F78" s="78"/>
      <c r="G78" s="26"/>
      <c r="H78" s="39">
        <v>179</v>
      </c>
      <c r="I78" s="40">
        <v>7</v>
      </c>
      <c r="J78" s="102"/>
      <c r="K78" s="103"/>
      <c r="L78" s="39"/>
      <c r="M78" s="40"/>
      <c r="N78" s="39"/>
      <c r="O78" s="40"/>
      <c r="P78" s="39"/>
      <c r="Q78" s="40"/>
      <c r="R78" s="39"/>
      <c r="S78" s="54"/>
      <c r="T78" s="46">
        <f t="shared" si="9"/>
        <v>179</v>
      </c>
      <c r="U78" s="15"/>
      <c r="V78" s="22"/>
      <c r="W78" s="22"/>
      <c r="Z78" s="23"/>
      <c r="AA78" s="28"/>
      <c r="AB78" s="37"/>
      <c r="AC78" s="35"/>
      <c r="AD78" s="35"/>
      <c r="AE78" s="23"/>
    </row>
    <row r="79" spans="1:31" x14ac:dyDescent="0.25">
      <c r="A79" s="56"/>
      <c r="B79" s="58"/>
      <c r="C79" s="98"/>
      <c r="D79" s="99"/>
      <c r="E79" s="100">
        <f>SUM(E61:E78)</f>
        <v>8999.880000000001</v>
      </c>
      <c r="F79" s="78"/>
      <c r="G79" s="26"/>
      <c r="H79" s="39"/>
      <c r="I79" s="40"/>
      <c r="J79" s="102"/>
      <c r="K79" s="103"/>
      <c r="L79" s="39"/>
      <c r="M79" s="40"/>
      <c r="N79" s="39"/>
      <c r="O79" s="40"/>
      <c r="P79" s="39"/>
      <c r="Q79" s="40"/>
      <c r="R79" s="39"/>
      <c r="S79" s="54"/>
      <c r="T79" s="46"/>
      <c r="U79" s="15"/>
      <c r="V79" s="22"/>
      <c r="W79" s="22"/>
      <c r="Z79" s="23"/>
      <c r="AA79" s="28"/>
      <c r="AB79" s="37"/>
      <c r="AC79" s="35"/>
      <c r="AD79" s="35"/>
      <c r="AE79" s="23"/>
    </row>
    <row r="80" spans="1:31" x14ac:dyDescent="0.25">
      <c r="A80" s="56"/>
      <c r="B80" s="58"/>
      <c r="C80" s="98"/>
      <c r="D80" s="99"/>
      <c r="E80" s="100"/>
      <c r="F80" s="78"/>
      <c r="G80" s="26"/>
      <c r="H80" s="39"/>
      <c r="I80" s="40"/>
      <c r="J80" s="102"/>
      <c r="K80" s="103"/>
      <c r="L80" s="39"/>
      <c r="M80" s="40"/>
      <c r="N80" s="39"/>
      <c r="O80" s="40"/>
      <c r="P80" s="39"/>
      <c r="Q80" s="40"/>
      <c r="R80" s="39"/>
      <c r="S80" s="54"/>
      <c r="T80" s="46"/>
      <c r="U80" s="15"/>
      <c r="V80" s="22"/>
      <c r="W80" s="22"/>
      <c r="Z80" s="23"/>
      <c r="AA80" s="28"/>
      <c r="AB80" s="37"/>
      <c r="AC80" s="35"/>
      <c r="AD80" s="35"/>
      <c r="AE80" s="23"/>
    </row>
    <row r="81" spans="1:31" x14ac:dyDescent="0.25">
      <c r="A81" s="56">
        <v>110</v>
      </c>
      <c r="B81" s="58" t="s">
        <v>52</v>
      </c>
      <c r="C81" s="98">
        <v>11627</v>
      </c>
      <c r="D81" s="99">
        <v>41625</v>
      </c>
      <c r="E81" s="100">
        <v>1435.25</v>
      </c>
      <c r="F81" s="78"/>
      <c r="G81" s="26"/>
      <c r="H81" s="39"/>
      <c r="I81" s="40"/>
      <c r="J81" s="102">
        <v>1435.25</v>
      </c>
      <c r="K81" s="103"/>
      <c r="L81" s="39"/>
      <c r="M81" s="40"/>
      <c r="N81" s="39"/>
      <c r="O81" s="40"/>
      <c r="P81" s="39"/>
      <c r="Q81" s="40"/>
      <c r="R81" s="39"/>
      <c r="S81" s="54"/>
      <c r="T81" s="46">
        <f t="shared" ref="T81:T123" si="13">+L81+J81+H81</f>
        <v>1435.25</v>
      </c>
      <c r="U81" s="15"/>
      <c r="V81" s="22"/>
      <c r="W81" s="22"/>
      <c r="Z81" s="23"/>
      <c r="AA81" s="28"/>
      <c r="AB81" s="37"/>
      <c r="AC81" s="35"/>
      <c r="AD81" s="35"/>
      <c r="AE81" s="23"/>
    </row>
    <row r="82" spans="1:31" x14ac:dyDescent="0.25">
      <c r="A82" s="56">
        <v>2</v>
      </c>
      <c r="B82" s="57" t="s">
        <v>21</v>
      </c>
      <c r="C82" s="25">
        <v>9962</v>
      </c>
      <c r="D82" s="26">
        <v>41114</v>
      </c>
      <c r="E82" s="38">
        <v>3899.5</v>
      </c>
      <c r="F82" s="78">
        <v>1048</v>
      </c>
      <c r="G82" s="26">
        <v>41220</v>
      </c>
      <c r="H82" s="39">
        <f>E82</f>
        <v>3899.5</v>
      </c>
      <c r="I82" s="40">
        <v>1</v>
      </c>
      <c r="J82" s="39">
        <v>0</v>
      </c>
      <c r="K82" s="75"/>
      <c r="L82" s="39"/>
      <c r="M82" s="40"/>
      <c r="N82" s="39">
        <v>0</v>
      </c>
      <c r="O82" s="40"/>
      <c r="P82" s="39"/>
      <c r="Q82" s="40"/>
      <c r="R82" s="39"/>
      <c r="S82" s="54"/>
      <c r="T82" s="46">
        <f t="shared" si="13"/>
        <v>3899.5</v>
      </c>
      <c r="U82" s="15" t="e">
        <f>+#REF!*0.75</f>
        <v>#REF!</v>
      </c>
      <c r="V82" s="22" t="e">
        <f>+#REF!*0.25</f>
        <v>#REF!</v>
      </c>
      <c r="W82" s="22" t="e">
        <f>+V82+U82</f>
        <v>#REF!</v>
      </c>
      <c r="X82" s="15">
        <v>896.25</v>
      </c>
      <c r="Y82" s="10"/>
      <c r="Z82" s="29"/>
      <c r="AA82" s="29"/>
      <c r="AB82" s="10"/>
      <c r="AC82" s="10"/>
      <c r="AD82" s="10"/>
      <c r="AE82" s="10"/>
    </row>
    <row r="83" spans="1:31" x14ac:dyDescent="0.25">
      <c r="A83" s="56">
        <v>10</v>
      </c>
      <c r="B83" s="57" t="s">
        <v>21</v>
      </c>
      <c r="C83" s="25">
        <v>10340</v>
      </c>
      <c r="D83" s="60">
        <v>41212</v>
      </c>
      <c r="E83" s="38">
        <v>68</v>
      </c>
      <c r="F83" s="78">
        <v>1048</v>
      </c>
      <c r="G83" s="26">
        <v>41220</v>
      </c>
      <c r="H83" s="39">
        <f>E83</f>
        <v>68</v>
      </c>
      <c r="I83" s="40">
        <v>1</v>
      </c>
      <c r="J83" s="39">
        <v>0</v>
      </c>
      <c r="K83" s="10"/>
      <c r="L83" s="39"/>
      <c r="M83" s="40"/>
      <c r="N83" s="39">
        <v>0</v>
      </c>
      <c r="O83" s="40"/>
      <c r="P83" s="39"/>
      <c r="Q83" s="40"/>
      <c r="R83" s="39"/>
      <c r="S83" s="54"/>
      <c r="T83" s="46">
        <f t="shared" si="13"/>
        <v>68</v>
      </c>
      <c r="U83" s="15">
        <f>+E83*0.75</f>
        <v>51</v>
      </c>
      <c r="V83" s="22">
        <f>+E83*0.25</f>
        <v>17</v>
      </c>
      <c r="W83" s="22">
        <f>+V83+U83</f>
        <v>68</v>
      </c>
      <c r="X83" s="15">
        <v>20.63</v>
      </c>
      <c r="Y83" s="10"/>
      <c r="Z83" s="10"/>
      <c r="AA83" s="29"/>
      <c r="AB83" s="10"/>
      <c r="AC83" s="10"/>
      <c r="AD83" s="10"/>
      <c r="AE83" s="10"/>
    </row>
    <row r="84" spans="1:31" x14ac:dyDescent="0.25">
      <c r="A84" s="56">
        <v>91</v>
      </c>
      <c r="B84" s="58" t="s">
        <v>21</v>
      </c>
      <c r="C84" s="25">
        <v>11186</v>
      </c>
      <c r="D84" s="26">
        <v>41507</v>
      </c>
      <c r="E84" s="38">
        <v>458.08</v>
      </c>
      <c r="F84" s="78">
        <v>1077</v>
      </c>
      <c r="G84" s="26">
        <v>41550</v>
      </c>
      <c r="H84" s="39">
        <v>458.08</v>
      </c>
      <c r="I84" s="40">
        <v>3</v>
      </c>
      <c r="J84" s="39"/>
      <c r="K84" s="40"/>
      <c r="L84" s="39"/>
      <c r="M84" s="40"/>
      <c r="N84" s="39"/>
      <c r="O84" s="40"/>
      <c r="P84" s="39"/>
      <c r="Q84" s="40"/>
      <c r="R84" s="39"/>
      <c r="S84" s="54"/>
      <c r="T84" s="46">
        <f t="shared" si="13"/>
        <v>458.08</v>
      </c>
      <c r="U84" s="15"/>
      <c r="V84" s="22"/>
      <c r="W84" s="22"/>
      <c r="Z84" s="35"/>
      <c r="AA84" s="28"/>
      <c r="AB84" s="37"/>
      <c r="AC84" s="35"/>
      <c r="AD84" s="35"/>
      <c r="AE84" s="23"/>
    </row>
    <row r="85" spans="1:31" x14ac:dyDescent="0.25">
      <c r="A85" s="56">
        <v>98</v>
      </c>
      <c r="B85" s="101" t="s">
        <v>21</v>
      </c>
      <c r="C85" s="25">
        <v>11290</v>
      </c>
      <c r="D85" s="26">
        <v>41542</v>
      </c>
      <c r="E85" s="38">
        <v>50.49</v>
      </c>
      <c r="F85" s="78">
        <v>1081</v>
      </c>
      <c r="G85" s="26">
        <v>41568</v>
      </c>
      <c r="H85" s="39">
        <v>50.49</v>
      </c>
      <c r="I85" s="40">
        <v>5</v>
      </c>
      <c r="J85" s="39"/>
      <c r="K85" s="40"/>
      <c r="L85" s="39"/>
      <c r="M85" s="40"/>
      <c r="N85" s="39"/>
      <c r="O85" s="40"/>
      <c r="P85" s="39"/>
      <c r="Q85" s="40"/>
      <c r="R85" s="39"/>
      <c r="S85" s="54"/>
      <c r="T85" s="46">
        <f t="shared" si="13"/>
        <v>50.49</v>
      </c>
      <c r="U85" s="15"/>
      <c r="V85" s="22"/>
      <c r="W85" s="22"/>
      <c r="Z85" s="23"/>
      <c r="AA85" s="28"/>
      <c r="AB85" s="37"/>
      <c r="AC85" s="35"/>
      <c r="AD85" s="35"/>
      <c r="AE85" s="23"/>
    </row>
    <row r="86" spans="1:31" x14ac:dyDescent="0.25">
      <c r="A86" s="56">
        <v>31</v>
      </c>
      <c r="B86" s="58" t="s">
        <v>30</v>
      </c>
      <c r="C86" s="25">
        <v>10791</v>
      </c>
      <c r="D86" s="26">
        <v>41386</v>
      </c>
      <c r="E86" s="38">
        <v>2103.35</v>
      </c>
      <c r="F86" s="78">
        <v>1058</v>
      </c>
      <c r="G86" s="26">
        <v>41424</v>
      </c>
      <c r="H86" s="39">
        <f>E86</f>
        <v>2103.35</v>
      </c>
      <c r="I86" s="40">
        <v>1</v>
      </c>
      <c r="J86" s="39">
        <v>0</v>
      </c>
      <c r="K86" s="24"/>
      <c r="L86" s="39"/>
      <c r="M86" s="40"/>
      <c r="N86" s="39">
        <v>0</v>
      </c>
      <c r="O86" s="40"/>
      <c r="P86" s="39"/>
      <c r="Q86" s="40"/>
      <c r="R86" s="39"/>
      <c r="S86" s="54"/>
      <c r="T86" s="46">
        <f t="shared" si="13"/>
        <v>2103.35</v>
      </c>
      <c r="U86" s="15">
        <f>+E86*0.75</f>
        <v>1577.5124999999998</v>
      </c>
      <c r="V86" s="22">
        <f>+E86*0.25</f>
        <v>525.83749999999998</v>
      </c>
      <c r="W86" s="22">
        <f>+V86+U86</f>
        <v>2103.35</v>
      </c>
      <c r="X86" s="9"/>
      <c r="Y86" s="9"/>
      <c r="Z86" s="9"/>
      <c r="AA86" s="32"/>
      <c r="AB86" s="33"/>
      <c r="AC86" s="30"/>
      <c r="AD86" s="32"/>
      <c r="AE86" s="9"/>
    </row>
    <row r="87" spans="1:31" x14ac:dyDescent="0.25">
      <c r="A87" s="56">
        <v>37</v>
      </c>
      <c r="B87" s="57" t="s">
        <v>30</v>
      </c>
      <c r="C87" s="25">
        <v>10899</v>
      </c>
      <c r="D87" s="26">
        <v>41417</v>
      </c>
      <c r="E87" s="38">
        <v>1962</v>
      </c>
      <c r="F87" s="78">
        <v>1070</v>
      </c>
      <c r="G87" s="26">
        <v>41495</v>
      </c>
      <c r="H87" s="39">
        <f>E87</f>
        <v>1962</v>
      </c>
      <c r="I87" s="40">
        <v>1</v>
      </c>
      <c r="J87" s="39">
        <v>0</v>
      </c>
      <c r="K87" s="40"/>
      <c r="L87" s="39"/>
      <c r="M87" s="40"/>
      <c r="N87" s="39">
        <v>0</v>
      </c>
      <c r="O87" s="40"/>
      <c r="P87" s="39"/>
      <c r="Q87" s="40"/>
      <c r="R87" s="39"/>
      <c r="S87" s="54"/>
      <c r="T87" s="85">
        <f t="shared" si="13"/>
        <v>1962</v>
      </c>
      <c r="U87" s="15">
        <f>+E87*0.75</f>
        <v>1471.5</v>
      </c>
      <c r="V87" s="22">
        <f>+E87*0.25</f>
        <v>490.5</v>
      </c>
      <c r="W87" s="22">
        <f>+V87+U87</f>
        <v>1962</v>
      </c>
      <c r="Z87" s="23"/>
      <c r="AA87" s="31"/>
      <c r="AB87" s="31"/>
      <c r="AC87" s="31"/>
      <c r="AD87" s="30"/>
    </row>
    <row r="88" spans="1:31" x14ac:dyDescent="0.25">
      <c r="A88" s="56">
        <v>79</v>
      </c>
      <c r="B88" s="58" t="s">
        <v>30</v>
      </c>
      <c r="C88" s="25">
        <v>11119</v>
      </c>
      <c r="D88" s="26">
        <v>41484</v>
      </c>
      <c r="E88" s="38">
        <v>8690.8799999999992</v>
      </c>
      <c r="F88" s="78">
        <v>1073</v>
      </c>
      <c r="G88" s="26">
        <v>41527</v>
      </c>
      <c r="H88" s="39">
        <v>8690.8799999999992</v>
      </c>
      <c r="I88" s="40">
        <v>2</v>
      </c>
      <c r="J88" s="39">
        <v>0</v>
      </c>
      <c r="K88" s="40"/>
      <c r="L88" s="39"/>
      <c r="M88" s="40"/>
      <c r="N88" s="39"/>
      <c r="O88" s="40"/>
      <c r="P88" s="39"/>
      <c r="Q88" s="40"/>
      <c r="R88" s="39"/>
      <c r="S88" s="54"/>
      <c r="T88" s="46">
        <f t="shared" si="13"/>
        <v>8690.8799999999992</v>
      </c>
      <c r="U88" s="15"/>
      <c r="V88" s="22"/>
      <c r="W88" s="22"/>
      <c r="AA88" s="28"/>
      <c r="AB88" s="37"/>
      <c r="AC88" s="35"/>
      <c r="AD88" s="35"/>
      <c r="AE88" s="23"/>
    </row>
    <row r="89" spans="1:31" x14ac:dyDescent="0.25">
      <c r="A89" s="56">
        <v>89</v>
      </c>
      <c r="B89" s="58" t="s">
        <v>30</v>
      </c>
      <c r="C89" s="25">
        <v>11186</v>
      </c>
      <c r="D89" s="26">
        <v>41507</v>
      </c>
      <c r="E89" s="38">
        <v>15230.1</v>
      </c>
      <c r="F89" s="78">
        <v>1077</v>
      </c>
      <c r="G89" s="26">
        <v>41550</v>
      </c>
      <c r="H89" s="39">
        <v>15230.1</v>
      </c>
      <c r="I89" s="40">
        <v>3</v>
      </c>
      <c r="J89" s="39"/>
      <c r="K89" s="40"/>
      <c r="L89" s="39"/>
      <c r="M89" s="40"/>
      <c r="N89" s="39"/>
      <c r="O89" s="40"/>
      <c r="P89" s="39"/>
      <c r="Q89" s="40"/>
      <c r="R89" s="39"/>
      <c r="S89" s="54"/>
      <c r="T89" s="46">
        <f t="shared" si="13"/>
        <v>15230.1</v>
      </c>
      <c r="U89" s="15"/>
      <c r="V89" s="22"/>
      <c r="W89" s="22"/>
      <c r="AA89" s="28"/>
      <c r="AB89" s="37"/>
      <c r="AC89" s="35"/>
      <c r="AD89" s="35"/>
      <c r="AE89" s="23"/>
    </row>
    <row r="90" spans="1:31" x14ac:dyDescent="0.25">
      <c r="A90" s="56">
        <v>96</v>
      </c>
      <c r="B90" s="101" t="s">
        <v>30</v>
      </c>
      <c r="C90" s="25">
        <v>11290</v>
      </c>
      <c r="D90" s="26">
        <v>41542</v>
      </c>
      <c r="E90" s="38">
        <v>4631.55</v>
      </c>
      <c r="F90" s="78">
        <v>1081</v>
      </c>
      <c r="G90" s="26">
        <v>41568</v>
      </c>
      <c r="H90" s="39">
        <v>4631.55</v>
      </c>
      <c r="I90" s="40">
        <v>5</v>
      </c>
      <c r="J90" s="39"/>
      <c r="K90" s="40"/>
      <c r="L90" s="39"/>
      <c r="M90" s="40"/>
      <c r="N90" s="39"/>
      <c r="O90" s="40"/>
      <c r="P90" s="39"/>
      <c r="Q90" s="40"/>
      <c r="R90" s="39"/>
      <c r="S90" s="54"/>
      <c r="T90" s="46">
        <f t="shared" si="13"/>
        <v>4631.55</v>
      </c>
      <c r="U90" s="15"/>
      <c r="V90" s="22"/>
      <c r="W90" s="22"/>
      <c r="Z90" s="86"/>
      <c r="AA90" s="28"/>
      <c r="AB90" s="37"/>
      <c r="AC90" s="35"/>
      <c r="AD90" s="35"/>
      <c r="AE90" s="23"/>
    </row>
    <row r="91" spans="1:31" x14ac:dyDescent="0.25">
      <c r="A91" s="56">
        <v>62</v>
      </c>
      <c r="B91" s="58" t="s">
        <v>41</v>
      </c>
      <c r="C91" s="25">
        <v>10951</v>
      </c>
      <c r="D91" s="26">
        <v>41443</v>
      </c>
      <c r="E91" s="38">
        <v>6197.3</v>
      </c>
      <c r="F91" s="78">
        <v>1073</v>
      </c>
      <c r="G91" s="26">
        <v>41556</v>
      </c>
      <c r="H91" s="39">
        <v>6197.3</v>
      </c>
      <c r="I91" s="40">
        <v>1</v>
      </c>
      <c r="J91" s="39">
        <v>0</v>
      </c>
      <c r="K91" s="40"/>
      <c r="L91" s="39"/>
      <c r="M91" s="40"/>
      <c r="N91" s="39"/>
      <c r="O91" s="40"/>
      <c r="P91" s="39"/>
      <c r="Q91" s="40"/>
      <c r="R91" s="39"/>
      <c r="S91" s="54"/>
      <c r="T91" s="46">
        <f t="shared" si="13"/>
        <v>6197.3</v>
      </c>
      <c r="U91" s="15"/>
      <c r="V91" s="22"/>
      <c r="W91" s="22"/>
      <c r="Z91" s="22"/>
      <c r="AA91" s="28"/>
      <c r="AB91" s="37"/>
      <c r="AC91" s="35"/>
      <c r="AD91" s="35"/>
      <c r="AE91" s="23"/>
    </row>
    <row r="92" spans="1:31" x14ac:dyDescent="0.25">
      <c r="A92" s="56">
        <v>48</v>
      </c>
      <c r="B92" s="58" t="s">
        <v>37</v>
      </c>
      <c r="C92" s="25">
        <v>1</v>
      </c>
      <c r="D92" s="26">
        <v>41457</v>
      </c>
      <c r="E92" s="38">
        <v>9029.76</v>
      </c>
      <c r="F92" s="78"/>
      <c r="G92" s="26"/>
      <c r="H92" s="39">
        <v>9029.76</v>
      </c>
      <c r="I92" s="40">
        <v>1</v>
      </c>
      <c r="J92" s="39">
        <v>0</v>
      </c>
      <c r="K92" s="40"/>
      <c r="L92" s="39"/>
      <c r="M92" s="40"/>
      <c r="N92" s="39">
        <v>0</v>
      </c>
      <c r="O92" s="40"/>
      <c r="P92" s="39"/>
      <c r="Q92" s="40"/>
      <c r="R92" s="39"/>
      <c r="S92" s="54"/>
      <c r="T92" s="85">
        <f t="shared" si="13"/>
        <v>9029.76</v>
      </c>
      <c r="U92" s="15">
        <f>+E92*0.75</f>
        <v>6772.32</v>
      </c>
      <c r="V92" s="22">
        <f>+E92*0.25</f>
        <v>2257.44</v>
      </c>
      <c r="W92" s="22">
        <f>+V92+U92</f>
        <v>9029.76</v>
      </c>
      <c r="Z92" s="23"/>
      <c r="AA92" s="27"/>
      <c r="AB92" s="37"/>
      <c r="AC92" s="35"/>
      <c r="AD92" s="35"/>
      <c r="AE92" s="23"/>
    </row>
    <row r="93" spans="1:31" x14ac:dyDescent="0.25">
      <c r="A93" s="56">
        <v>65</v>
      </c>
      <c r="B93" s="58" t="s">
        <v>43</v>
      </c>
      <c r="C93" s="25">
        <v>3</v>
      </c>
      <c r="D93" s="26">
        <v>41121</v>
      </c>
      <c r="E93" s="38">
        <v>7456.73</v>
      </c>
      <c r="F93" s="78"/>
      <c r="G93" s="26"/>
      <c r="H93" s="92">
        <v>7456.73</v>
      </c>
      <c r="I93" s="40">
        <v>2</v>
      </c>
      <c r="J93" s="39">
        <v>0</v>
      </c>
      <c r="K93" s="40"/>
      <c r="L93" s="39"/>
      <c r="M93" s="40"/>
      <c r="N93" s="39"/>
      <c r="O93" s="40"/>
      <c r="P93" s="39"/>
      <c r="Q93" s="40"/>
      <c r="R93" s="39"/>
      <c r="S93" s="54"/>
      <c r="T93" s="46">
        <f t="shared" si="13"/>
        <v>7456.73</v>
      </c>
      <c r="U93" s="15"/>
      <c r="V93" s="22"/>
      <c r="W93" s="22"/>
      <c r="Z93" s="22"/>
      <c r="AA93" s="28"/>
      <c r="AB93" s="37"/>
      <c r="AC93" s="35"/>
      <c r="AD93" s="35"/>
      <c r="AE93" s="23"/>
    </row>
    <row r="94" spans="1:31" x14ac:dyDescent="0.25">
      <c r="A94" s="56">
        <v>49</v>
      </c>
      <c r="B94" s="58" t="s">
        <v>38</v>
      </c>
      <c r="C94" s="25">
        <v>2</v>
      </c>
      <c r="D94" s="26">
        <v>41457</v>
      </c>
      <c r="E94" s="38">
        <v>10281.129999999999</v>
      </c>
      <c r="F94" s="78"/>
      <c r="G94" s="26"/>
      <c r="H94" s="39">
        <v>10281.129999999999</v>
      </c>
      <c r="I94" s="40">
        <v>1</v>
      </c>
      <c r="J94" s="39">
        <v>0</v>
      </c>
      <c r="K94" s="40"/>
      <c r="L94" s="39"/>
      <c r="M94" s="40"/>
      <c r="N94" s="39"/>
      <c r="O94" s="40"/>
      <c r="P94" s="39"/>
      <c r="Q94" s="40"/>
      <c r="R94" s="39"/>
      <c r="S94" s="54"/>
      <c r="T94" s="46">
        <f t="shared" si="13"/>
        <v>10281.129999999999</v>
      </c>
      <c r="U94" s="15"/>
      <c r="V94" s="22"/>
      <c r="W94" s="22"/>
      <c r="Z94" s="23"/>
      <c r="AA94" s="27"/>
      <c r="AB94" s="37"/>
      <c r="AC94" s="35"/>
      <c r="AD94" s="35"/>
      <c r="AE94" s="23"/>
    </row>
    <row r="95" spans="1:31" x14ac:dyDescent="0.25">
      <c r="A95" s="56">
        <v>23</v>
      </c>
      <c r="B95" s="57" t="s">
        <v>28</v>
      </c>
      <c r="C95" s="25">
        <v>6148710</v>
      </c>
      <c r="D95" s="65">
        <v>41333</v>
      </c>
      <c r="E95" s="38">
        <v>14792.41</v>
      </c>
      <c r="F95" s="79"/>
      <c r="G95" s="65"/>
      <c r="H95" s="39">
        <v>8594.19</v>
      </c>
      <c r="I95" s="40">
        <v>1</v>
      </c>
      <c r="J95" s="62">
        <v>6198.22</v>
      </c>
      <c r="K95" s="64"/>
      <c r="L95" s="62"/>
      <c r="M95" s="63"/>
      <c r="N95" s="62">
        <v>0</v>
      </c>
      <c r="O95" s="63"/>
      <c r="P95" s="62"/>
      <c r="Q95" s="63"/>
      <c r="R95" s="62"/>
      <c r="S95" s="68"/>
      <c r="T95" s="46">
        <f t="shared" si="13"/>
        <v>14792.41</v>
      </c>
      <c r="U95" s="15">
        <f>+E95*0.75</f>
        <v>11094.307499999999</v>
      </c>
      <c r="V95" s="22">
        <f>+E95*0.25</f>
        <v>3698.1025</v>
      </c>
      <c r="W95" s="22">
        <f>+V95+U95</f>
        <v>14792.41</v>
      </c>
      <c r="X95" s="15">
        <v>3458.18</v>
      </c>
      <c r="AA95" s="31">
        <f>+E71+E73+E74+E77+E78+E83+E84+E86+E89+E90+E92+E93+E97+E98+E100+E101+E106+E107+E132</f>
        <v>444291.87</v>
      </c>
      <c r="AB95" s="31"/>
      <c r="AC95" s="30"/>
      <c r="AD95" s="30"/>
    </row>
    <row r="96" spans="1:31" x14ac:dyDescent="0.25">
      <c r="A96" s="56">
        <v>40</v>
      </c>
      <c r="B96" s="57" t="s">
        <v>28</v>
      </c>
      <c r="C96" s="25">
        <v>6148713</v>
      </c>
      <c r="D96" s="26">
        <v>41333</v>
      </c>
      <c r="E96" s="38">
        <v>14792.41</v>
      </c>
      <c r="F96" s="78"/>
      <c r="G96" s="26"/>
      <c r="H96" s="39">
        <v>0</v>
      </c>
      <c r="I96" s="40"/>
      <c r="J96" s="39">
        <v>14792.41</v>
      </c>
      <c r="K96" s="40">
        <v>1</v>
      </c>
      <c r="L96" s="39"/>
      <c r="M96" s="40"/>
      <c r="N96" s="39">
        <v>0</v>
      </c>
      <c r="O96" s="40"/>
      <c r="P96" s="39"/>
      <c r="Q96" s="40"/>
      <c r="R96" s="39"/>
      <c r="S96" s="54"/>
      <c r="T96" s="85">
        <f t="shared" si="13"/>
        <v>14792.41</v>
      </c>
      <c r="U96" s="15">
        <f>+E96*0.75</f>
        <v>11094.307499999999</v>
      </c>
      <c r="V96" s="22">
        <f>+E96*0.25</f>
        <v>3698.1025</v>
      </c>
      <c r="W96" s="22">
        <f>+V96+U96</f>
        <v>14792.41</v>
      </c>
      <c r="Y96" s="8">
        <f>W67+U73+W81+W93+W96</f>
        <v>14964.66</v>
      </c>
      <c r="Z96" s="35"/>
      <c r="AA96" s="31"/>
      <c r="AB96" s="31"/>
      <c r="AC96" s="31"/>
      <c r="AD96" s="34"/>
    </row>
    <row r="97" spans="1:31" x14ac:dyDescent="0.25">
      <c r="A97" s="56">
        <v>41</v>
      </c>
      <c r="B97" s="57" t="s">
        <v>28</v>
      </c>
      <c r="C97" s="25">
        <v>6534378</v>
      </c>
      <c r="D97" s="26">
        <v>41389</v>
      </c>
      <c r="E97" s="38">
        <v>-1645.35</v>
      </c>
      <c r="F97" s="78"/>
      <c r="G97" s="26"/>
      <c r="H97" s="39">
        <v>0</v>
      </c>
      <c r="I97" s="40"/>
      <c r="J97" s="39">
        <v>-1645.35</v>
      </c>
      <c r="K97" s="40">
        <v>1</v>
      </c>
      <c r="L97" s="39"/>
      <c r="M97" s="40"/>
      <c r="N97" s="39">
        <v>0</v>
      </c>
      <c r="O97" s="40"/>
      <c r="P97" s="39"/>
      <c r="Q97" s="40"/>
      <c r="R97" s="39"/>
      <c r="S97" s="54"/>
      <c r="T97" s="85">
        <f t="shared" si="13"/>
        <v>-1645.35</v>
      </c>
      <c r="U97" s="15">
        <f>+E97*0.75</f>
        <v>-1234.0124999999998</v>
      </c>
      <c r="V97" s="22">
        <f>+E97*0.25</f>
        <v>-411.33749999999998</v>
      </c>
      <c r="W97" s="22">
        <f>+V97+U97</f>
        <v>-1645.35</v>
      </c>
      <c r="Z97" s="35"/>
      <c r="AA97" s="31"/>
      <c r="AB97" s="35"/>
      <c r="AC97" s="36"/>
      <c r="AD97" s="36"/>
      <c r="AE97" s="11"/>
    </row>
    <row r="98" spans="1:31" x14ac:dyDescent="0.25">
      <c r="A98" s="56">
        <v>93</v>
      </c>
      <c r="B98" s="58" t="s">
        <v>49</v>
      </c>
      <c r="C98" s="25">
        <v>1</v>
      </c>
      <c r="D98" s="26">
        <v>41491</v>
      </c>
      <c r="E98" s="38">
        <v>17782.87</v>
      </c>
      <c r="F98" s="78"/>
      <c r="G98" s="26"/>
      <c r="H98" s="39">
        <v>17782.87</v>
      </c>
      <c r="I98" s="40">
        <v>4</v>
      </c>
      <c r="J98" s="39"/>
      <c r="K98" s="40"/>
      <c r="L98" s="39"/>
      <c r="M98" s="40"/>
      <c r="N98" s="39"/>
      <c r="O98" s="40"/>
      <c r="P98" s="39"/>
      <c r="Q98" s="40"/>
      <c r="R98" s="39"/>
      <c r="S98" s="54"/>
      <c r="T98" s="46">
        <f t="shared" si="13"/>
        <v>17782.87</v>
      </c>
      <c r="U98" s="15"/>
      <c r="V98" s="22"/>
      <c r="W98" s="22"/>
      <c r="Z98" s="23"/>
      <c r="AA98" s="28"/>
      <c r="AB98" s="37"/>
      <c r="AC98" s="35"/>
      <c r="AD98" s="35"/>
      <c r="AE98" s="23"/>
    </row>
    <row r="99" spans="1:31" x14ac:dyDescent="0.25">
      <c r="A99" s="56">
        <v>101</v>
      </c>
      <c r="B99" s="58" t="s">
        <v>49</v>
      </c>
      <c r="C99" s="25">
        <v>2</v>
      </c>
      <c r="D99" s="26">
        <v>41562</v>
      </c>
      <c r="E99" s="38">
        <v>16589.93</v>
      </c>
      <c r="F99" s="78"/>
      <c r="G99" s="26"/>
      <c r="H99" s="39">
        <v>16589.93</v>
      </c>
      <c r="I99" s="40">
        <v>6</v>
      </c>
      <c r="J99" s="39"/>
      <c r="K99" s="40"/>
      <c r="L99" s="39"/>
      <c r="M99" s="40"/>
      <c r="N99" s="39"/>
      <c r="O99" s="40"/>
      <c r="P99" s="39"/>
      <c r="Q99" s="40"/>
      <c r="R99" s="39"/>
      <c r="S99" s="54"/>
      <c r="T99" s="46">
        <f t="shared" si="13"/>
        <v>16589.93</v>
      </c>
      <c r="U99" s="15"/>
      <c r="V99" s="22"/>
      <c r="W99" s="22"/>
      <c r="Z99" s="87" t="s">
        <v>18</v>
      </c>
      <c r="AA99" s="28"/>
      <c r="AB99" s="37"/>
      <c r="AC99" s="35"/>
      <c r="AD99" s="35"/>
      <c r="AE99" s="23"/>
    </row>
    <row r="100" spans="1:31" x14ac:dyDescent="0.25">
      <c r="A100" s="56">
        <v>66</v>
      </c>
      <c r="B100" s="58" t="s">
        <v>44</v>
      </c>
      <c r="C100" s="25">
        <v>539</v>
      </c>
      <c r="D100" s="26">
        <v>41431</v>
      </c>
      <c r="E100" s="38">
        <v>17310</v>
      </c>
      <c r="F100" s="78"/>
      <c r="G100" s="26"/>
      <c r="H100" s="92">
        <v>17310</v>
      </c>
      <c r="I100" s="40">
        <v>2</v>
      </c>
      <c r="J100" s="39">
        <v>0</v>
      </c>
      <c r="K100" s="40"/>
      <c r="L100" s="39"/>
      <c r="M100" s="40"/>
      <c r="N100" s="39"/>
      <c r="O100" s="40"/>
      <c r="P100" s="39"/>
      <c r="Q100" s="40"/>
      <c r="R100" s="39"/>
      <c r="S100" s="54"/>
      <c r="T100" s="46">
        <f t="shared" si="13"/>
        <v>17310</v>
      </c>
      <c r="U100" s="15"/>
      <c r="V100" s="22"/>
      <c r="W100" s="22"/>
      <c r="Z100" s="23"/>
      <c r="AA100" s="28"/>
      <c r="AB100" s="37"/>
      <c r="AC100" s="35"/>
      <c r="AD100" s="35"/>
      <c r="AE100" s="23"/>
    </row>
    <row r="101" spans="1:31" x14ac:dyDescent="0.25">
      <c r="A101" s="56">
        <v>67</v>
      </c>
      <c r="B101" s="58" t="s">
        <v>44</v>
      </c>
      <c r="C101" s="25">
        <v>540</v>
      </c>
      <c r="D101" s="26">
        <v>41431</v>
      </c>
      <c r="E101" s="38">
        <v>15010</v>
      </c>
      <c r="F101" s="78"/>
      <c r="G101" s="26"/>
      <c r="H101" s="92">
        <v>15010</v>
      </c>
      <c r="I101" s="40">
        <v>2</v>
      </c>
      <c r="J101" s="39">
        <v>0</v>
      </c>
      <c r="K101" s="40"/>
      <c r="L101" s="39"/>
      <c r="M101" s="40"/>
      <c r="N101" s="39"/>
      <c r="O101" s="40"/>
      <c r="P101" s="39"/>
      <c r="Q101" s="40"/>
      <c r="R101" s="39"/>
      <c r="S101" s="54"/>
      <c r="T101" s="46">
        <f t="shared" si="13"/>
        <v>15010</v>
      </c>
      <c r="U101" s="15"/>
      <c r="V101" s="22"/>
      <c r="W101" s="22"/>
      <c r="Z101" s="23"/>
      <c r="AA101" s="28"/>
      <c r="AB101" s="37"/>
      <c r="AC101" s="35"/>
      <c r="AD101" s="35"/>
      <c r="AE101" s="23"/>
    </row>
    <row r="102" spans="1:31" x14ac:dyDescent="0.25">
      <c r="A102" s="56">
        <v>68</v>
      </c>
      <c r="B102" s="58" t="s">
        <v>44</v>
      </c>
      <c r="C102" s="25">
        <v>542</v>
      </c>
      <c r="D102" s="26">
        <v>41465</v>
      </c>
      <c r="E102" s="38">
        <v>15281.5</v>
      </c>
      <c r="F102" s="78"/>
      <c r="G102" s="26"/>
      <c r="H102" s="92">
        <v>15281.5</v>
      </c>
      <c r="I102" s="40">
        <v>2</v>
      </c>
      <c r="J102" s="39">
        <v>0</v>
      </c>
      <c r="K102" s="40"/>
      <c r="L102" s="39"/>
      <c r="M102" s="40"/>
      <c r="N102" s="39"/>
      <c r="O102" s="40"/>
      <c r="P102" s="39"/>
      <c r="Q102" s="40"/>
      <c r="R102" s="39"/>
      <c r="S102" s="54"/>
      <c r="T102" s="46">
        <f t="shared" si="13"/>
        <v>15281.5</v>
      </c>
      <c r="U102" s="15"/>
      <c r="V102" s="22"/>
      <c r="W102" s="22"/>
      <c r="Z102" s="23"/>
      <c r="AA102" s="28"/>
      <c r="AB102" s="37"/>
      <c r="AC102" s="35"/>
      <c r="AD102" s="35"/>
      <c r="AE102" s="23"/>
    </row>
    <row r="103" spans="1:31" x14ac:dyDescent="0.25">
      <c r="A103" s="56">
        <v>82</v>
      </c>
      <c r="B103" s="58" t="s">
        <v>47</v>
      </c>
      <c r="C103" s="25">
        <v>1</v>
      </c>
      <c r="D103" s="26">
        <v>41481</v>
      </c>
      <c r="E103" s="38">
        <v>1164.69</v>
      </c>
      <c r="F103" s="78"/>
      <c r="G103" s="26"/>
      <c r="H103" s="39">
        <v>0</v>
      </c>
      <c r="I103" s="40"/>
      <c r="J103" s="39">
        <v>1164.69</v>
      </c>
      <c r="K103" s="40">
        <v>2</v>
      </c>
      <c r="L103" s="39"/>
      <c r="M103" s="40"/>
      <c r="N103" s="39"/>
      <c r="O103" s="40"/>
      <c r="P103" s="39"/>
      <c r="Q103" s="40"/>
      <c r="R103" s="39"/>
      <c r="S103" s="54"/>
      <c r="T103" s="46">
        <f t="shared" si="13"/>
        <v>1164.69</v>
      </c>
      <c r="U103" s="15"/>
      <c r="V103" s="22"/>
      <c r="W103" s="22"/>
      <c r="AA103" s="28"/>
      <c r="AB103" s="37"/>
      <c r="AC103" s="35"/>
      <c r="AD103" s="35"/>
      <c r="AE103" s="23"/>
    </row>
    <row r="104" spans="1:31" x14ac:dyDescent="0.25">
      <c r="A104" s="56">
        <v>85</v>
      </c>
      <c r="B104" s="58" t="s">
        <v>47</v>
      </c>
      <c r="C104" s="25">
        <v>2</v>
      </c>
      <c r="D104" s="26">
        <v>41522</v>
      </c>
      <c r="E104" s="38">
        <v>2415.1999999999998</v>
      </c>
      <c r="F104" s="78"/>
      <c r="G104" s="26"/>
      <c r="H104" s="39">
        <v>2415.1999999999998</v>
      </c>
      <c r="I104" s="40">
        <v>3</v>
      </c>
      <c r="J104" s="39"/>
      <c r="K104" s="40"/>
      <c r="L104" s="39"/>
      <c r="M104" s="40"/>
      <c r="N104" s="39"/>
      <c r="O104" s="40"/>
      <c r="P104" s="39"/>
      <c r="Q104" s="40"/>
      <c r="R104" s="39"/>
      <c r="S104" s="54"/>
      <c r="T104" s="46">
        <f t="shared" si="13"/>
        <v>2415.1999999999998</v>
      </c>
      <c r="U104" s="15"/>
      <c r="V104" s="22"/>
      <c r="W104" s="22"/>
      <c r="Z104" s="23"/>
      <c r="AA104" s="28"/>
      <c r="AB104" s="37"/>
      <c r="AC104" s="35"/>
      <c r="AD104" s="35"/>
      <c r="AE104" s="23"/>
    </row>
    <row r="105" spans="1:31" x14ac:dyDescent="0.25">
      <c r="A105" s="56">
        <v>100</v>
      </c>
      <c r="B105" s="101" t="s">
        <v>47</v>
      </c>
      <c r="C105" s="25">
        <v>3</v>
      </c>
      <c r="D105" s="26">
        <v>41540</v>
      </c>
      <c r="E105" s="38">
        <v>188.42</v>
      </c>
      <c r="F105" s="78"/>
      <c r="G105" s="26"/>
      <c r="H105" s="39">
        <v>188.42</v>
      </c>
      <c r="I105" s="40">
        <v>5</v>
      </c>
      <c r="J105" s="39"/>
      <c r="K105" s="40"/>
      <c r="L105" s="39"/>
      <c r="M105" s="40"/>
      <c r="N105" s="39"/>
      <c r="O105" s="40"/>
      <c r="P105" s="39"/>
      <c r="Q105" s="40"/>
      <c r="R105" s="39"/>
      <c r="S105" s="54"/>
      <c r="T105" s="46">
        <f t="shared" si="13"/>
        <v>188.42</v>
      </c>
      <c r="U105" s="15"/>
      <c r="V105" s="22"/>
      <c r="W105" s="22"/>
      <c r="Z105" s="23"/>
      <c r="AA105" s="28"/>
      <c r="AB105" s="37"/>
      <c r="AC105" s="35"/>
      <c r="AD105" s="35"/>
      <c r="AE105" s="23"/>
    </row>
    <row r="106" spans="1:31" x14ac:dyDescent="0.25">
      <c r="A106" s="56">
        <v>81</v>
      </c>
      <c r="B106" s="58" t="s">
        <v>46</v>
      </c>
      <c r="C106" s="25">
        <v>1</v>
      </c>
      <c r="D106" s="26">
        <v>41481</v>
      </c>
      <c r="E106" s="38">
        <v>115303.89</v>
      </c>
      <c r="F106" s="78"/>
      <c r="G106" s="26"/>
      <c r="H106" s="39">
        <v>0</v>
      </c>
      <c r="I106" s="40"/>
      <c r="J106" s="39">
        <v>115303.89</v>
      </c>
      <c r="K106" s="40">
        <v>2</v>
      </c>
      <c r="L106" s="39"/>
      <c r="M106" s="40"/>
      <c r="N106" s="39"/>
      <c r="O106" s="40"/>
      <c r="P106" s="39"/>
      <c r="Q106" s="40"/>
      <c r="R106" s="39"/>
      <c r="S106" s="54"/>
      <c r="T106" s="46">
        <f t="shared" si="13"/>
        <v>115303.89</v>
      </c>
      <c r="U106" s="15"/>
      <c r="V106" s="22"/>
      <c r="W106" s="22"/>
      <c r="AA106" s="28"/>
      <c r="AB106" s="37"/>
      <c r="AC106" s="35"/>
      <c r="AD106" s="35"/>
      <c r="AE106" s="23"/>
    </row>
    <row r="107" spans="1:31" x14ac:dyDescent="0.25">
      <c r="A107" s="56">
        <v>84</v>
      </c>
      <c r="B107" s="58" t="s">
        <v>46</v>
      </c>
      <c r="C107" s="25">
        <v>2</v>
      </c>
      <c r="D107" s="26">
        <v>41522</v>
      </c>
      <c r="E107" s="38">
        <v>239105.01</v>
      </c>
      <c r="F107" s="78"/>
      <c r="G107" s="26"/>
      <c r="H107" s="39">
        <v>39842.769999999997</v>
      </c>
      <c r="I107" s="40">
        <v>3</v>
      </c>
      <c r="J107" s="39">
        <v>199262.24</v>
      </c>
      <c r="K107" s="40">
        <v>3</v>
      </c>
      <c r="L107" s="39"/>
      <c r="M107" s="40"/>
      <c r="N107" s="39"/>
      <c r="O107" s="40"/>
      <c r="P107" s="39"/>
      <c r="Q107" s="40"/>
      <c r="R107" s="39"/>
      <c r="S107" s="54"/>
      <c r="T107" s="46">
        <f t="shared" si="13"/>
        <v>239105.00999999998</v>
      </c>
      <c r="U107" s="15"/>
      <c r="V107" s="22"/>
      <c r="W107" s="22"/>
      <c r="Z107" s="23"/>
      <c r="AA107" s="28"/>
      <c r="AB107" s="37"/>
      <c r="AC107" s="35"/>
      <c r="AD107" s="35"/>
      <c r="AE107" s="23"/>
    </row>
    <row r="108" spans="1:31" x14ac:dyDescent="0.25">
      <c r="A108" s="56">
        <v>99</v>
      </c>
      <c r="B108" s="101" t="s">
        <v>46</v>
      </c>
      <c r="C108" s="25">
        <v>3</v>
      </c>
      <c r="D108" s="26">
        <v>41540</v>
      </c>
      <c r="E108" s="38">
        <v>18653.09</v>
      </c>
      <c r="F108" s="78"/>
      <c r="G108" s="26"/>
      <c r="H108" s="39">
        <v>18653.09</v>
      </c>
      <c r="I108" s="40">
        <v>5</v>
      </c>
      <c r="J108" s="39"/>
      <c r="K108" s="40"/>
      <c r="L108" s="39"/>
      <c r="M108" s="40"/>
      <c r="N108" s="39"/>
      <c r="O108" s="40"/>
      <c r="P108" s="39"/>
      <c r="Q108" s="40"/>
      <c r="R108" s="39"/>
      <c r="S108" s="54"/>
      <c r="T108" s="46">
        <f t="shared" si="13"/>
        <v>18653.09</v>
      </c>
      <c r="U108" s="15"/>
      <c r="V108" s="22"/>
      <c r="W108" s="22"/>
      <c r="Z108" s="23"/>
      <c r="AA108" s="28"/>
      <c r="AB108" s="37"/>
      <c r="AC108" s="35"/>
      <c r="AD108" s="35"/>
      <c r="AE108" s="23"/>
    </row>
    <row r="109" spans="1:31" x14ac:dyDescent="0.25">
      <c r="A109" s="56">
        <v>42</v>
      </c>
      <c r="B109" s="57" t="s">
        <v>32</v>
      </c>
      <c r="C109" s="25">
        <v>53220</v>
      </c>
      <c r="D109" s="26">
        <v>41388</v>
      </c>
      <c r="E109" s="38">
        <v>6.98</v>
      </c>
      <c r="F109" s="78"/>
      <c r="G109" s="26"/>
      <c r="H109" s="39">
        <v>0</v>
      </c>
      <c r="I109" s="40"/>
      <c r="J109" s="39">
        <v>6.98</v>
      </c>
      <c r="K109" s="40">
        <v>1</v>
      </c>
      <c r="L109" s="39"/>
      <c r="M109" s="40"/>
      <c r="N109" s="39">
        <v>0</v>
      </c>
      <c r="O109" s="40"/>
      <c r="P109" s="39"/>
      <c r="Q109" s="40"/>
      <c r="R109" s="39"/>
      <c r="S109" s="54"/>
      <c r="T109" s="85">
        <f t="shared" si="13"/>
        <v>6.98</v>
      </c>
      <c r="U109" s="15">
        <f>+E109*0.75</f>
        <v>5.2350000000000003</v>
      </c>
      <c r="V109" s="22">
        <f>+E109*0.25</f>
        <v>1.7450000000000001</v>
      </c>
      <c r="W109" s="22">
        <f>+V109+U109</f>
        <v>6.98</v>
      </c>
      <c r="Z109" s="35"/>
      <c r="AA109" s="31"/>
      <c r="AB109" s="37"/>
      <c r="AC109" s="35"/>
      <c r="AD109" s="35"/>
      <c r="AE109" s="23"/>
    </row>
    <row r="110" spans="1:31" x14ac:dyDescent="0.25">
      <c r="A110" s="56">
        <v>69</v>
      </c>
      <c r="B110" s="58" t="s">
        <v>32</v>
      </c>
      <c r="C110" s="25">
        <v>56909</v>
      </c>
      <c r="D110" s="26">
        <v>41432</v>
      </c>
      <c r="E110" s="38">
        <v>5.95</v>
      </c>
      <c r="F110" s="78"/>
      <c r="G110" s="26"/>
      <c r="H110" s="92">
        <v>5.95</v>
      </c>
      <c r="I110" s="40">
        <v>2</v>
      </c>
      <c r="J110" s="39">
        <v>0</v>
      </c>
      <c r="K110" s="40"/>
      <c r="L110" s="39"/>
      <c r="M110" s="40"/>
      <c r="N110" s="39"/>
      <c r="O110" s="40"/>
      <c r="P110" s="39"/>
      <c r="Q110" s="40"/>
      <c r="R110" s="39"/>
      <c r="S110" s="54"/>
      <c r="T110" s="46">
        <f t="shared" si="13"/>
        <v>5.95</v>
      </c>
      <c r="U110" s="15"/>
      <c r="V110" s="22"/>
      <c r="W110" s="22"/>
      <c r="Z110" s="23"/>
      <c r="AA110" s="28"/>
      <c r="AB110" s="37"/>
      <c r="AC110" s="35"/>
      <c r="AD110" s="35"/>
      <c r="AE110" s="23"/>
    </row>
    <row r="111" spans="1:31" x14ac:dyDescent="0.25">
      <c r="A111" s="56">
        <v>70</v>
      </c>
      <c r="B111" s="58" t="s">
        <v>32</v>
      </c>
      <c r="C111" s="25">
        <v>57956</v>
      </c>
      <c r="D111" s="26">
        <v>41443</v>
      </c>
      <c r="E111" s="38">
        <v>36.380000000000003</v>
      </c>
      <c r="F111" s="78"/>
      <c r="G111" s="26"/>
      <c r="H111" s="92">
        <v>36.380000000000003</v>
      </c>
      <c r="I111" s="40">
        <v>2</v>
      </c>
      <c r="J111" s="39">
        <v>0</v>
      </c>
      <c r="K111" s="40"/>
      <c r="L111" s="39"/>
      <c r="M111" s="40"/>
      <c r="N111" s="39"/>
      <c r="O111" s="40"/>
      <c r="P111" s="39"/>
      <c r="Q111" s="40"/>
      <c r="R111" s="39"/>
      <c r="S111" s="54"/>
      <c r="T111" s="46">
        <f t="shared" si="13"/>
        <v>36.380000000000003</v>
      </c>
      <c r="U111" s="15"/>
      <c r="V111" s="22"/>
      <c r="W111" s="22"/>
      <c r="Z111" s="23"/>
      <c r="AA111" s="28"/>
      <c r="AB111" s="37"/>
      <c r="AC111" s="35"/>
      <c r="AD111" s="35"/>
      <c r="AE111" s="23"/>
    </row>
    <row r="112" spans="1:31" x14ac:dyDescent="0.25">
      <c r="A112" s="56">
        <v>71</v>
      </c>
      <c r="B112" s="58" t="s">
        <v>32</v>
      </c>
      <c r="C112" s="25">
        <v>57960</v>
      </c>
      <c r="D112" s="26">
        <v>41443</v>
      </c>
      <c r="E112" s="38">
        <v>31.14</v>
      </c>
      <c r="F112" s="78"/>
      <c r="G112" s="26"/>
      <c r="H112" s="92">
        <v>31.14</v>
      </c>
      <c r="I112" s="40">
        <v>2</v>
      </c>
      <c r="J112" s="39">
        <v>0</v>
      </c>
      <c r="K112" s="40"/>
      <c r="L112" s="39"/>
      <c r="M112" s="40"/>
      <c r="N112" s="39"/>
      <c r="O112" s="40"/>
      <c r="P112" s="39"/>
      <c r="Q112" s="40"/>
      <c r="R112" s="39"/>
      <c r="S112" s="54"/>
      <c r="T112" s="46">
        <f t="shared" si="13"/>
        <v>31.14</v>
      </c>
      <c r="U112" s="15"/>
      <c r="V112" s="22"/>
      <c r="W112" s="22"/>
      <c r="Z112" s="23"/>
      <c r="AA112" s="28"/>
      <c r="AB112" s="37"/>
      <c r="AC112" s="35"/>
      <c r="AD112" s="35"/>
      <c r="AE112" s="23"/>
    </row>
    <row r="113" spans="1:31" x14ac:dyDescent="0.25">
      <c r="A113" s="56">
        <v>72</v>
      </c>
      <c r="B113" s="58" t="s">
        <v>32</v>
      </c>
      <c r="C113" s="25">
        <v>58050</v>
      </c>
      <c r="D113" s="26">
        <v>41444</v>
      </c>
      <c r="E113" s="38">
        <v>2.98</v>
      </c>
      <c r="F113" s="78"/>
      <c r="G113" s="26"/>
      <c r="H113" s="92">
        <v>2.98</v>
      </c>
      <c r="I113" s="40">
        <v>2</v>
      </c>
      <c r="J113" s="39">
        <v>0</v>
      </c>
      <c r="K113" s="40"/>
      <c r="L113" s="39"/>
      <c r="M113" s="40"/>
      <c r="N113" s="39"/>
      <c r="O113" s="40"/>
      <c r="P113" s="39"/>
      <c r="Q113" s="40"/>
      <c r="R113" s="39"/>
      <c r="S113" s="54"/>
      <c r="T113" s="46">
        <f t="shared" si="13"/>
        <v>2.98</v>
      </c>
      <c r="U113" s="15"/>
      <c r="V113" s="22"/>
      <c r="W113" s="22"/>
      <c r="Z113" s="23"/>
      <c r="AA113" s="28"/>
      <c r="AB113" s="37"/>
      <c r="AC113" s="35"/>
      <c r="AD113" s="35"/>
      <c r="AE113" s="23"/>
    </row>
    <row r="114" spans="1:31" x14ac:dyDescent="0.25">
      <c r="A114" s="56">
        <v>73</v>
      </c>
      <c r="B114" s="58" t="s">
        <v>32</v>
      </c>
      <c r="C114" s="25">
        <v>58082</v>
      </c>
      <c r="D114" s="26">
        <v>41444</v>
      </c>
      <c r="E114" s="38">
        <v>1.49</v>
      </c>
      <c r="F114" s="78"/>
      <c r="G114" s="26"/>
      <c r="H114" s="92">
        <v>1.49</v>
      </c>
      <c r="I114" s="40">
        <v>2</v>
      </c>
      <c r="J114" s="39">
        <v>0</v>
      </c>
      <c r="K114" s="40"/>
      <c r="L114" s="39"/>
      <c r="M114" s="40"/>
      <c r="N114" s="39"/>
      <c r="O114" s="40"/>
      <c r="P114" s="39"/>
      <c r="Q114" s="40"/>
      <c r="R114" s="39"/>
      <c r="S114" s="54"/>
      <c r="T114" s="46">
        <f t="shared" si="13"/>
        <v>1.49</v>
      </c>
      <c r="U114" s="15"/>
      <c r="V114" s="22"/>
      <c r="W114" s="22"/>
      <c r="Z114" s="23"/>
      <c r="AA114" s="28"/>
      <c r="AB114" s="37"/>
      <c r="AC114" s="35"/>
      <c r="AD114" s="35"/>
      <c r="AE114" s="23"/>
    </row>
    <row r="115" spans="1:31" x14ac:dyDescent="0.25">
      <c r="A115" s="56">
        <v>74</v>
      </c>
      <c r="B115" s="58" t="s">
        <v>32</v>
      </c>
      <c r="C115" s="25">
        <v>58625</v>
      </c>
      <c r="D115" s="26">
        <v>41450</v>
      </c>
      <c r="E115" s="38">
        <v>4.6900000000000004</v>
      </c>
      <c r="F115" s="78"/>
      <c r="G115" s="26"/>
      <c r="H115" s="92">
        <v>4.6900000000000004</v>
      </c>
      <c r="I115" s="40">
        <v>2</v>
      </c>
      <c r="J115" s="39">
        <v>0</v>
      </c>
      <c r="K115" s="40"/>
      <c r="L115" s="39"/>
      <c r="M115" s="40"/>
      <c r="N115" s="39"/>
      <c r="O115" s="40"/>
      <c r="P115" s="39"/>
      <c r="Q115" s="40"/>
      <c r="R115" s="39"/>
      <c r="S115" s="54"/>
      <c r="T115" s="46">
        <f t="shared" si="13"/>
        <v>4.6900000000000004</v>
      </c>
      <c r="U115" s="15"/>
      <c r="V115" s="22"/>
      <c r="W115" s="22"/>
      <c r="Z115" s="23"/>
      <c r="AA115" s="28"/>
      <c r="AB115" s="37"/>
      <c r="AC115" s="35"/>
      <c r="AD115" s="35"/>
      <c r="AE115" s="23"/>
    </row>
    <row r="116" spans="1:31" x14ac:dyDescent="0.25">
      <c r="A116" s="56">
        <v>24</v>
      </c>
      <c r="B116" s="57" t="s">
        <v>29</v>
      </c>
      <c r="C116" s="25"/>
      <c r="D116" s="26">
        <v>41346</v>
      </c>
      <c r="E116" s="38">
        <v>34300</v>
      </c>
      <c r="F116" s="78"/>
      <c r="G116" s="26"/>
      <c r="H116" s="39">
        <f>E116</f>
        <v>34300</v>
      </c>
      <c r="I116" s="40">
        <v>1</v>
      </c>
      <c r="J116" s="62">
        <v>0</v>
      </c>
      <c r="K116" s="64"/>
      <c r="L116" s="39"/>
      <c r="M116" s="63"/>
      <c r="N116" s="62">
        <v>0</v>
      </c>
      <c r="O116" s="63"/>
      <c r="P116" s="39"/>
      <c r="Q116" s="40"/>
      <c r="R116" s="39"/>
      <c r="S116" s="54"/>
      <c r="T116" s="46">
        <f t="shared" si="13"/>
        <v>34300</v>
      </c>
      <c r="U116" s="15">
        <f>+E116*0.75</f>
        <v>25725</v>
      </c>
      <c r="V116" s="22">
        <f>+E116*0.25</f>
        <v>8575</v>
      </c>
      <c r="W116" s="22">
        <f>+V116+U116</f>
        <v>34300</v>
      </c>
      <c r="X116" s="15">
        <v>491.25</v>
      </c>
      <c r="AA116" s="31"/>
      <c r="AB116" s="31"/>
      <c r="AC116" s="30"/>
      <c r="AD116" s="30"/>
    </row>
    <row r="117" spans="1:31" x14ac:dyDescent="0.25">
      <c r="A117" s="56">
        <v>46</v>
      </c>
      <c r="B117" s="114" t="s">
        <v>35</v>
      </c>
      <c r="C117" s="25">
        <v>1</v>
      </c>
      <c r="D117" s="26">
        <v>41480</v>
      </c>
      <c r="E117" s="38">
        <v>762.53</v>
      </c>
      <c r="F117" s="78"/>
      <c r="G117" s="26"/>
      <c r="H117" s="39">
        <v>0</v>
      </c>
      <c r="I117" s="40"/>
      <c r="J117" s="39">
        <v>762.53</v>
      </c>
      <c r="K117" s="40">
        <v>1</v>
      </c>
      <c r="L117" s="39"/>
      <c r="M117" s="40"/>
      <c r="N117" s="39">
        <v>0</v>
      </c>
      <c r="O117" s="40"/>
      <c r="P117" s="39"/>
      <c r="Q117" s="40"/>
      <c r="R117" s="39"/>
      <c r="S117" s="54"/>
      <c r="T117" s="85">
        <f t="shared" si="13"/>
        <v>762.53</v>
      </c>
      <c r="U117" s="15">
        <f>+E117*0.75</f>
        <v>571.89750000000004</v>
      </c>
      <c r="V117" s="22">
        <f>+E117*0.25</f>
        <v>190.63249999999999</v>
      </c>
      <c r="W117" s="22">
        <f>+V117+U117</f>
        <v>762.53</v>
      </c>
      <c r="Z117" s="74"/>
      <c r="AA117" s="27"/>
      <c r="AB117" s="37"/>
      <c r="AC117" s="35"/>
      <c r="AD117" s="35"/>
      <c r="AE117" s="23"/>
    </row>
    <row r="118" spans="1:31" x14ac:dyDescent="0.25">
      <c r="A118" s="56">
        <v>64</v>
      </c>
      <c r="B118" s="112" t="s">
        <v>42</v>
      </c>
      <c r="C118" s="25">
        <v>1</v>
      </c>
      <c r="D118" s="26">
        <v>41480</v>
      </c>
      <c r="E118" s="38">
        <v>1638.32</v>
      </c>
      <c r="F118" s="78"/>
      <c r="G118" s="26"/>
      <c r="H118" s="39">
        <v>0</v>
      </c>
      <c r="I118" s="40"/>
      <c r="J118" s="39">
        <v>1638.32</v>
      </c>
      <c r="K118" s="40">
        <v>1</v>
      </c>
      <c r="L118" s="39"/>
      <c r="M118" s="40"/>
      <c r="N118" s="39"/>
      <c r="O118" s="40"/>
      <c r="P118" s="39"/>
      <c r="Q118" s="40"/>
      <c r="R118" s="39"/>
      <c r="S118" s="54"/>
      <c r="T118" s="46">
        <f t="shared" si="13"/>
        <v>1638.32</v>
      </c>
      <c r="U118" s="15"/>
      <c r="V118" s="22"/>
      <c r="W118" s="22"/>
      <c r="Z118" s="22"/>
      <c r="AA118" s="28"/>
      <c r="AB118" s="37"/>
      <c r="AC118" s="35"/>
      <c r="AD118" s="35"/>
      <c r="AE118" s="23"/>
    </row>
    <row r="119" spans="1:31" x14ac:dyDescent="0.25">
      <c r="A119" s="56">
        <v>83</v>
      </c>
      <c r="B119" s="112" t="s">
        <v>42</v>
      </c>
      <c r="C119" s="25">
        <v>2</v>
      </c>
      <c r="D119" s="26">
        <v>41499</v>
      </c>
      <c r="E119" s="38">
        <v>9251.1</v>
      </c>
      <c r="F119" s="78"/>
      <c r="G119" s="26"/>
      <c r="H119" s="39">
        <v>0</v>
      </c>
      <c r="I119" s="40"/>
      <c r="J119" s="39">
        <v>9251.1</v>
      </c>
      <c r="K119" s="40">
        <v>2</v>
      </c>
      <c r="L119" s="39"/>
      <c r="M119" s="40"/>
      <c r="N119" s="39"/>
      <c r="O119" s="40"/>
      <c r="P119" s="39"/>
      <c r="Q119" s="40"/>
      <c r="R119" s="39"/>
      <c r="S119" s="54"/>
      <c r="T119" s="46">
        <f t="shared" si="13"/>
        <v>9251.1</v>
      </c>
      <c r="U119" s="15"/>
      <c r="V119" s="22"/>
      <c r="W119" s="22"/>
      <c r="Z119" s="23"/>
      <c r="AA119" s="28"/>
      <c r="AB119" s="37"/>
      <c r="AC119" s="35"/>
      <c r="AD119" s="35"/>
      <c r="AE119" s="23"/>
    </row>
    <row r="120" spans="1:31" x14ac:dyDescent="0.25">
      <c r="A120" s="56">
        <v>92</v>
      </c>
      <c r="B120" s="112" t="s">
        <v>42</v>
      </c>
      <c r="C120" s="25">
        <v>3</v>
      </c>
      <c r="D120" s="26">
        <v>41527</v>
      </c>
      <c r="E120" s="38">
        <v>10796</v>
      </c>
      <c r="F120" s="78"/>
      <c r="G120" s="26"/>
      <c r="H120" s="39"/>
      <c r="I120" s="40"/>
      <c r="J120" s="39">
        <v>10796</v>
      </c>
      <c r="K120" s="40">
        <v>3</v>
      </c>
      <c r="L120" s="39"/>
      <c r="M120" s="40"/>
      <c r="N120" s="39"/>
      <c r="O120" s="40"/>
      <c r="P120" s="39"/>
      <c r="Q120" s="40"/>
      <c r="R120" s="39"/>
      <c r="S120" s="54"/>
      <c r="T120" s="46">
        <f t="shared" si="13"/>
        <v>10796</v>
      </c>
      <c r="U120" s="15"/>
      <c r="V120" s="22"/>
      <c r="W120" s="22"/>
      <c r="Z120" s="35"/>
      <c r="AA120" s="28"/>
      <c r="AB120" s="37"/>
      <c r="AC120" s="35"/>
      <c r="AD120" s="35"/>
      <c r="AE120" s="23"/>
    </row>
    <row r="121" spans="1:31" x14ac:dyDescent="0.25">
      <c r="A121" s="56">
        <v>105</v>
      </c>
      <c r="B121" s="112" t="s">
        <v>42</v>
      </c>
      <c r="C121" s="25">
        <v>4</v>
      </c>
      <c r="D121" s="26">
        <v>41590</v>
      </c>
      <c r="E121" s="38">
        <v>126.65</v>
      </c>
      <c r="F121" s="78"/>
      <c r="G121" s="26"/>
      <c r="H121" s="39"/>
      <c r="I121" s="40"/>
      <c r="J121" s="39">
        <v>126.65</v>
      </c>
      <c r="K121" s="40">
        <v>4</v>
      </c>
      <c r="L121" s="39"/>
      <c r="M121" s="40"/>
      <c r="N121" s="39"/>
      <c r="O121" s="40"/>
      <c r="P121" s="39"/>
      <c r="Q121" s="40"/>
      <c r="R121" s="39"/>
      <c r="S121" s="54"/>
      <c r="T121" s="46">
        <f t="shared" si="13"/>
        <v>126.65</v>
      </c>
      <c r="U121" s="15"/>
      <c r="V121" s="22"/>
      <c r="W121" s="22"/>
      <c r="Z121" s="93" t="s">
        <v>48</v>
      </c>
      <c r="AA121" s="28"/>
      <c r="AB121" s="37"/>
      <c r="AC121" s="35"/>
      <c r="AD121" s="35"/>
      <c r="AE121" s="23"/>
    </row>
    <row r="122" spans="1:31" x14ac:dyDescent="0.25">
      <c r="A122" s="56">
        <v>108</v>
      </c>
      <c r="B122" s="112" t="s">
        <v>42</v>
      </c>
      <c r="C122" s="25">
        <v>5</v>
      </c>
      <c r="D122" s="26"/>
      <c r="E122" s="38">
        <v>253.16</v>
      </c>
      <c r="F122" s="78"/>
      <c r="G122" s="26"/>
      <c r="H122" s="39"/>
      <c r="I122" s="40"/>
      <c r="J122" s="39">
        <v>253.16</v>
      </c>
      <c r="K122" s="40">
        <v>5</v>
      </c>
      <c r="L122" s="39"/>
      <c r="M122" s="40"/>
      <c r="N122" s="39"/>
      <c r="O122" s="40"/>
      <c r="P122" s="39"/>
      <c r="Q122" s="40"/>
      <c r="R122" s="39"/>
      <c r="S122" s="54"/>
      <c r="T122" s="46">
        <f t="shared" si="13"/>
        <v>253.16</v>
      </c>
      <c r="U122" s="15"/>
      <c r="V122" s="22"/>
      <c r="W122" s="22"/>
      <c r="Z122" s="23"/>
      <c r="AA122" s="28"/>
      <c r="AB122" s="37"/>
      <c r="AC122" s="35"/>
      <c r="AD122" s="35"/>
      <c r="AE122" s="23"/>
    </row>
    <row r="123" spans="1:31" x14ac:dyDescent="0.25">
      <c r="A123" s="56">
        <v>50</v>
      </c>
      <c r="B123" s="112" t="s">
        <v>39</v>
      </c>
      <c r="C123" s="25">
        <v>5680</v>
      </c>
      <c r="D123" s="26">
        <v>41407</v>
      </c>
      <c r="E123" s="38">
        <v>25.27</v>
      </c>
      <c r="F123" s="78"/>
      <c r="G123" s="26"/>
      <c r="H123" s="39">
        <v>25.27</v>
      </c>
      <c r="I123" s="40">
        <v>1</v>
      </c>
      <c r="J123" s="39">
        <v>0</v>
      </c>
      <c r="K123" s="40"/>
      <c r="L123" s="39"/>
      <c r="M123" s="40"/>
      <c r="N123" s="39"/>
      <c r="O123" s="40"/>
      <c r="P123" s="39"/>
      <c r="Q123" s="40"/>
      <c r="R123" s="39"/>
      <c r="S123" s="54"/>
      <c r="T123" s="85">
        <f t="shared" si="13"/>
        <v>25.27</v>
      </c>
      <c r="U123" s="15"/>
      <c r="V123" s="22"/>
      <c r="W123" s="22"/>
      <c r="Z123" s="23"/>
      <c r="AA123" s="27"/>
      <c r="AB123" s="37"/>
      <c r="AC123" s="35"/>
      <c r="AD123" s="35"/>
      <c r="AE123" s="23"/>
    </row>
    <row r="124" spans="1:31" x14ac:dyDescent="0.25">
      <c r="A124" s="56">
        <v>116</v>
      </c>
      <c r="B124" s="112"/>
      <c r="C124" s="25"/>
      <c r="D124" s="26"/>
      <c r="E124" s="38"/>
      <c r="F124" s="78"/>
      <c r="G124" s="26"/>
      <c r="H124" s="39"/>
      <c r="I124" s="40"/>
      <c r="J124" s="102"/>
      <c r="K124" s="103"/>
      <c r="L124" s="39"/>
      <c r="M124" s="40"/>
      <c r="N124" s="39"/>
      <c r="O124" s="40"/>
      <c r="P124" s="39"/>
      <c r="Q124" s="40"/>
      <c r="R124" s="39"/>
      <c r="S124" s="54"/>
      <c r="T124" s="46">
        <f>+L124+J124+H124</f>
        <v>0</v>
      </c>
      <c r="U124" s="15"/>
      <c r="V124" s="22"/>
      <c r="W124" s="22"/>
      <c r="Z124" s="86"/>
      <c r="AA124" s="28"/>
      <c r="AB124" s="37"/>
      <c r="AC124" s="35"/>
      <c r="AD124" s="35"/>
      <c r="AE124" s="23"/>
    </row>
    <row r="125" spans="1:31" ht="13" x14ac:dyDescent="0.25">
      <c r="A125" s="12"/>
      <c r="B125" s="13" t="s">
        <v>9</v>
      </c>
      <c r="C125" s="42"/>
      <c r="D125" s="43" t="s">
        <v>10</v>
      </c>
      <c r="E125" s="44">
        <f>SUM(E5:E123)</f>
        <v>791454.28999999992</v>
      </c>
      <c r="F125" s="80"/>
      <c r="G125" s="81"/>
      <c r="H125" s="44">
        <f>SUM(H5:H124)</f>
        <v>410685.01000000007</v>
      </c>
      <c r="I125" s="45"/>
      <c r="J125" s="44">
        <f>SUM(J5:J124)</f>
        <v>371769.4</v>
      </c>
      <c r="K125" s="45"/>
      <c r="L125" s="44">
        <f>SUM(L5:L72)</f>
        <v>0</v>
      </c>
      <c r="M125" s="45"/>
      <c r="N125" s="44">
        <f>SUM(N5:N57)</f>
        <v>0</v>
      </c>
      <c r="O125" s="45"/>
      <c r="P125" s="44">
        <f>SUM(P5:P57)</f>
        <v>0</v>
      </c>
      <c r="Q125" s="45"/>
      <c r="R125" s="44">
        <f>SUM(R5:R57)</f>
        <v>0</v>
      </c>
      <c r="S125" s="45"/>
      <c r="T125" s="46">
        <f>H125+J125</f>
        <v>782454.41000000015</v>
      </c>
      <c r="U125" s="15" t="e">
        <f>SUM(U5:U57)</f>
        <v>#REF!</v>
      </c>
      <c r="V125" s="22">
        <f>+E125*0.25</f>
        <v>197863.57249999998</v>
      </c>
      <c r="W125" s="22" t="e">
        <f>+V125+U125</f>
        <v>#REF!</v>
      </c>
      <c r="Z125" s="23"/>
      <c r="AB125" s="21"/>
      <c r="AC125" s="21"/>
      <c r="AD125" s="21"/>
    </row>
    <row r="126" spans="1:31" x14ac:dyDescent="0.25">
      <c r="B126" t="s">
        <v>13</v>
      </c>
      <c r="H126" s="131"/>
      <c r="I126" s="131"/>
      <c r="P126" s="21"/>
      <c r="T126" s="7"/>
      <c r="V126" s="8"/>
      <c r="Z126" s="21"/>
      <c r="AB126" s="21"/>
      <c r="AC126" s="21"/>
      <c r="AD126" s="21"/>
    </row>
    <row r="127" spans="1:31" x14ac:dyDescent="0.25">
      <c r="A127" s="11"/>
      <c r="B127" s="11"/>
      <c r="C127" s="86"/>
      <c r="D127" s="86"/>
      <c r="E127" s="35"/>
      <c r="F127" s="111"/>
      <c r="G127" s="90"/>
      <c r="H127" s="104"/>
      <c r="I127" s="105"/>
      <c r="J127" s="106"/>
      <c r="K127" s="105"/>
      <c r="L127" s="104"/>
      <c r="M127" s="105"/>
      <c r="N127" s="106"/>
      <c r="O127" s="105"/>
      <c r="P127" s="104"/>
      <c r="Q127" s="105"/>
      <c r="R127" s="106"/>
      <c r="S127" s="107"/>
      <c r="T127" s="108">
        <f>+E125-T125</f>
        <v>8999.8799999997718</v>
      </c>
      <c r="Z127" s="21"/>
      <c r="AB127" s="21"/>
      <c r="AC127" s="21"/>
      <c r="AD127" s="21"/>
    </row>
    <row r="128" spans="1:31" x14ac:dyDescent="0.25">
      <c r="A128" s="11"/>
      <c r="B128" s="11"/>
      <c r="C128" s="86"/>
      <c r="D128" s="35"/>
      <c r="E128" s="35"/>
      <c r="F128" s="95"/>
      <c r="G128" s="111"/>
      <c r="H128" s="109"/>
      <c r="I128" s="105"/>
      <c r="J128" s="106"/>
      <c r="K128" s="105"/>
      <c r="L128" s="106"/>
      <c r="M128" s="106"/>
      <c r="N128" s="106"/>
      <c r="O128" s="106"/>
      <c r="P128" s="106"/>
      <c r="Q128" s="106"/>
      <c r="R128" s="106"/>
      <c r="S128" s="108"/>
      <c r="T128" s="108"/>
      <c r="U128" s="21"/>
      <c r="V128" s="21"/>
      <c r="W128" s="21"/>
      <c r="X128" s="21"/>
      <c r="Y128" s="21"/>
      <c r="Z128" s="21"/>
      <c r="AB128" s="21"/>
      <c r="AC128" s="21"/>
      <c r="AD128" s="21"/>
    </row>
    <row r="129" spans="1:30" x14ac:dyDescent="0.25">
      <c r="A129" s="11"/>
      <c r="B129" s="11"/>
      <c r="C129" s="86"/>
      <c r="D129" s="35"/>
      <c r="E129" s="35"/>
      <c r="F129" s="95"/>
      <c r="G129" s="90"/>
      <c r="H129" s="104"/>
      <c r="I129" s="105"/>
      <c r="J129" s="35"/>
      <c r="K129" s="105"/>
      <c r="L129" s="106"/>
      <c r="M129" s="106"/>
      <c r="N129" s="106"/>
      <c r="O129" s="106"/>
      <c r="P129" s="106"/>
      <c r="Q129" s="106"/>
      <c r="R129" s="106"/>
      <c r="S129" s="108"/>
      <c r="T129" s="108"/>
      <c r="U129" s="21"/>
      <c r="V129" s="21"/>
      <c r="W129" s="21"/>
      <c r="X129" s="21"/>
      <c r="Y129" s="21"/>
      <c r="Z129" s="21"/>
      <c r="AB129" s="21"/>
      <c r="AC129" s="21"/>
      <c r="AD129" s="21"/>
    </row>
    <row r="130" spans="1:30" x14ac:dyDescent="0.25">
      <c r="A130" s="11"/>
      <c r="B130" s="11"/>
      <c r="C130" s="86"/>
      <c r="D130" s="35"/>
      <c r="E130" s="35"/>
      <c r="F130" s="111"/>
      <c r="G130" s="111"/>
      <c r="H130" s="104"/>
      <c r="I130" s="105"/>
      <c r="J130" s="113"/>
      <c r="K130" s="105"/>
      <c r="L130" s="106"/>
      <c r="M130" s="106"/>
      <c r="N130" s="106"/>
      <c r="O130" s="106"/>
      <c r="P130" s="106"/>
      <c r="Q130" s="106"/>
      <c r="R130" s="106"/>
      <c r="S130" s="108"/>
      <c r="T130" s="108"/>
      <c r="U130" s="21"/>
      <c r="V130" s="21"/>
      <c r="W130" s="21"/>
      <c r="X130" s="21"/>
      <c r="Y130" s="21"/>
      <c r="Z130" s="21"/>
      <c r="AB130" s="21"/>
      <c r="AC130" s="21"/>
      <c r="AD130" s="21"/>
    </row>
    <row r="131" spans="1:30" x14ac:dyDescent="0.25">
      <c r="A131" s="11"/>
      <c r="B131" s="11"/>
      <c r="C131" s="86"/>
      <c r="D131" s="35"/>
      <c r="E131" s="35"/>
      <c r="F131" s="95"/>
      <c r="G131" s="111"/>
      <c r="H131" s="106"/>
      <c r="I131" s="105"/>
      <c r="J131" s="91"/>
      <c r="K131" s="105"/>
      <c r="L131" s="106"/>
      <c r="M131" s="106"/>
      <c r="N131" s="106"/>
      <c r="O131" s="106"/>
      <c r="P131" s="106"/>
      <c r="Q131" s="106"/>
      <c r="R131" s="106"/>
      <c r="S131" s="108"/>
      <c r="T131" s="108"/>
      <c r="U131" s="21"/>
      <c r="V131" s="21"/>
      <c r="W131" s="21"/>
      <c r="X131" s="21"/>
      <c r="Y131" s="21"/>
      <c r="Z131" s="21"/>
      <c r="AB131" s="21"/>
      <c r="AC131" s="21"/>
      <c r="AD131" s="21"/>
    </row>
    <row r="132" spans="1:30" x14ac:dyDescent="0.25">
      <c r="A132" s="11"/>
      <c r="B132" s="11"/>
      <c r="C132" s="86"/>
      <c r="D132" s="35"/>
      <c r="E132" s="35"/>
      <c r="F132" s="111"/>
      <c r="G132" s="111"/>
      <c r="H132" s="106"/>
      <c r="I132" s="105"/>
      <c r="J132" s="35"/>
      <c r="K132" s="105"/>
      <c r="L132" s="106"/>
      <c r="M132" s="106"/>
      <c r="N132" s="106"/>
      <c r="O132" s="106"/>
      <c r="P132" s="106"/>
      <c r="Q132" s="106"/>
      <c r="R132" s="110"/>
      <c r="S132" s="108"/>
      <c r="T132" s="108"/>
      <c r="U132" s="21"/>
      <c r="V132" s="21"/>
      <c r="W132" s="21"/>
      <c r="X132" s="21"/>
      <c r="Y132" s="21"/>
      <c r="Z132" s="21"/>
      <c r="AB132" s="21"/>
      <c r="AC132" s="21"/>
      <c r="AD132" s="21"/>
    </row>
    <row r="133" spans="1:30" x14ac:dyDescent="0.25">
      <c r="A133" s="11"/>
      <c r="B133" s="11"/>
      <c r="C133" s="86"/>
      <c r="D133" s="35"/>
      <c r="E133" s="35"/>
      <c r="F133" s="111"/>
      <c r="G133" s="111"/>
      <c r="H133" s="106"/>
      <c r="I133" s="105"/>
      <c r="J133" s="86"/>
      <c r="K133" s="105"/>
      <c r="L133" s="106"/>
      <c r="M133" s="106"/>
      <c r="N133" s="106"/>
      <c r="O133" s="106"/>
      <c r="P133" s="106"/>
      <c r="Q133" s="106"/>
      <c r="R133" s="106"/>
      <c r="S133" s="108"/>
      <c r="T133" s="108"/>
      <c r="U133" s="21"/>
      <c r="V133" s="21"/>
      <c r="W133" s="21"/>
      <c r="X133" s="21"/>
      <c r="Y133" s="21"/>
      <c r="Z133" s="21"/>
      <c r="AB133" s="21"/>
      <c r="AC133" s="21"/>
      <c r="AD133" s="21"/>
    </row>
    <row r="134" spans="1:30" x14ac:dyDescent="0.25">
      <c r="A134" s="11"/>
      <c r="B134" s="11"/>
      <c r="C134" s="86"/>
      <c r="D134" s="35"/>
      <c r="E134" s="35"/>
      <c r="F134" s="111"/>
      <c r="G134" s="111"/>
      <c r="H134" s="35"/>
      <c r="I134" s="86"/>
      <c r="J134" s="35"/>
      <c r="K134" s="86"/>
      <c r="L134" s="35"/>
      <c r="M134" s="23"/>
      <c r="N134" s="23"/>
      <c r="O134" s="23"/>
      <c r="P134" s="23"/>
      <c r="Q134" s="23"/>
      <c r="R134" s="23"/>
      <c r="S134" s="21"/>
      <c r="T134" s="21"/>
      <c r="U134" s="21"/>
      <c r="V134" s="21"/>
      <c r="W134" s="21"/>
      <c r="X134" s="21"/>
      <c r="Y134" s="21"/>
      <c r="AB134" s="97"/>
      <c r="AC134" s="21"/>
      <c r="AD134" s="21"/>
    </row>
    <row r="135" spans="1:30" x14ac:dyDescent="0.25">
      <c r="A135" s="11"/>
      <c r="B135" s="11"/>
      <c r="C135" s="86"/>
      <c r="D135" s="35"/>
      <c r="E135" s="35"/>
      <c r="F135" s="111"/>
      <c r="G135" s="111"/>
      <c r="H135" s="35"/>
      <c r="I135" s="86"/>
      <c r="J135" s="35"/>
      <c r="K135" s="86"/>
      <c r="L135" s="35"/>
      <c r="M135" s="23"/>
      <c r="N135" s="23"/>
      <c r="O135" s="23"/>
      <c r="P135" s="23"/>
      <c r="Q135" s="23"/>
      <c r="R135" s="23"/>
      <c r="S135" s="21"/>
      <c r="T135" s="21"/>
      <c r="U135" s="21"/>
      <c r="V135" s="21"/>
      <c r="W135" s="21"/>
      <c r="X135" s="21"/>
      <c r="Y135" s="21"/>
      <c r="AB135" s="97"/>
      <c r="AC135" s="21"/>
      <c r="AD135" s="21"/>
    </row>
    <row r="136" spans="1:30" x14ac:dyDescent="0.25">
      <c r="A136" s="11"/>
      <c r="B136" s="11"/>
      <c r="C136" s="86"/>
      <c r="D136" s="86"/>
      <c r="E136" s="35"/>
      <c r="F136" s="111"/>
      <c r="G136" s="111"/>
      <c r="H136" s="35"/>
      <c r="I136" s="86"/>
      <c r="J136" s="35"/>
      <c r="K136" s="86"/>
      <c r="L136" s="35"/>
      <c r="M136" s="11"/>
      <c r="N136" s="11"/>
      <c r="O136" s="11"/>
      <c r="P136" s="23"/>
      <c r="Q136" s="23"/>
      <c r="R136" s="23"/>
      <c r="AB136" s="97"/>
      <c r="AC136" s="21"/>
      <c r="AD136" s="21"/>
    </row>
    <row r="137" spans="1:30" x14ac:dyDescent="0.25">
      <c r="A137" s="11"/>
      <c r="B137" s="11"/>
      <c r="C137" s="86"/>
      <c r="D137" s="86"/>
      <c r="E137" s="91"/>
      <c r="F137" s="111"/>
      <c r="G137" s="111"/>
      <c r="H137" s="35"/>
      <c r="I137" s="86"/>
      <c r="J137" s="35"/>
      <c r="K137" s="86"/>
      <c r="L137" s="91"/>
      <c r="M137" s="11"/>
      <c r="N137" s="11"/>
      <c r="O137" s="11"/>
      <c r="P137" s="23"/>
      <c r="Q137" s="23"/>
      <c r="R137" s="23"/>
      <c r="AB137" s="21"/>
      <c r="AC137" s="21"/>
      <c r="AD137" s="21"/>
    </row>
    <row r="138" spans="1:30" x14ac:dyDescent="0.25">
      <c r="A138" s="11"/>
      <c r="B138" s="11"/>
      <c r="C138" s="86"/>
      <c r="D138" s="86"/>
      <c r="E138" s="86"/>
      <c r="F138" s="111"/>
      <c r="G138" s="111"/>
      <c r="H138" s="35"/>
      <c r="I138" s="86"/>
      <c r="J138" s="86"/>
      <c r="K138" s="86"/>
      <c r="L138" s="86"/>
      <c r="M138" s="11"/>
      <c r="N138" s="11"/>
      <c r="O138" s="11"/>
      <c r="P138" s="23"/>
      <c r="Q138" s="23"/>
      <c r="R138" s="23"/>
      <c r="AB138" s="21"/>
      <c r="AC138" s="21"/>
      <c r="AD138" s="21"/>
    </row>
    <row r="139" spans="1:30" x14ac:dyDescent="0.25">
      <c r="A139" s="11"/>
      <c r="B139" s="11"/>
      <c r="C139" s="86"/>
      <c r="D139" s="86"/>
      <c r="E139" s="35"/>
      <c r="F139" s="111"/>
      <c r="G139" s="111"/>
      <c r="H139" s="35"/>
      <c r="I139" s="86"/>
      <c r="J139" s="86"/>
      <c r="K139" s="86"/>
      <c r="L139" s="86"/>
      <c r="M139" s="11"/>
      <c r="N139" s="11"/>
      <c r="O139" s="11"/>
      <c r="P139" s="23"/>
      <c r="Q139" s="23"/>
      <c r="R139" s="23"/>
      <c r="AB139" s="21"/>
      <c r="AC139" s="21"/>
      <c r="AD139" s="21"/>
    </row>
    <row r="140" spans="1:30" x14ac:dyDescent="0.25">
      <c r="A140" s="11"/>
      <c r="B140" s="11"/>
      <c r="C140" s="86"/>
      <c r="D140" s="86"/>
      <c r="E140" s="96"/>
      <c r="F140" s="111"/>
      <c r="G140" s="111"/>
      <c r="H140" s="86"/>
      <c r="I140" s="86"/>
      <c r="J140" s="86"/>
      <c r="K140" s="86"/>
      <c r="L140" s="86"/>
      <c r="M140" s="11"/>
      <c r="N140" s="14"/>
      <c r="O140" s="11"/>
      <c r="P140" s="23"/>
      <c r="Q140" s="23"/>
      <c r="R140" s="23"/>
      <c r="AB140" s="21"/>
      <c r="AC140" s="21"/>
      <c r="AD140" s="21"/>
    </row>
    <row r="141" spans="1:30" x14ac:dyDescent="0.25">
      <c r="A141" s="11"/>
      <c r="B141" s="11"/>
      <c r="C141" s="86"/>
      <c r="D141" s="86"/>
      <c r="E141" s="86"/>
      <c r="F141" s="111"/>
      <c r="G141" s="111"/>
      <c r="H141" s="91"/>
      <c r="I141" s="86"/>
      <c r="J141" s="86"/>
      <c r="K141" s="86"/>
      <c r="L141" s="86"/>
      <c r="M141" s="11"/>
      <c r="N141" s="14"/>
      <c r="O141" s="11"/>
      <c r="P141" s="23"/>
      <c r="Q141" s="23"/>
      <c r="R141" s="23"/>
      <c r="AB141" s="21"/>
      <c r="AC141" s="21"/>
      <c r="AD141" s="21"/>
    </row>
    <row r="142" spans="1:30" x14ac:dyDescent="0.25">
      <c r="A142" s="11"/>
      <c r="B142" s="11"/>
      <c r="C142" s="11"/>
      <c r="D142" s="11"/>
      <c r="E142" s="11"/>
      <c r="F142" s="76"/>
      <c r="G142" s="76"/>
      <c r="H142" s="11"/>
      <c r="I142" s="11"/>
      <c r="J142" s="11"/>
      <c r="K142" s="11"/>
      <c r="L142" s="11"/>
      <c r="M142" s="11"/>
      <c r="N142" s="14"/>
      <c r="O142" s="11"/>
      <c r="P142" s="23"/>
      <c r="Q142" s="23"/>
      <c r="R142" s="23"/>
      <c r="AB142" s="21"/>
      <c r="AC142" s="21"/>
      <c r="AD142" s="21"/>
    </row>
    <row r="143" spans="1:30" x14ac:dyDescent="0.25">
      <c r="A143" s="11"/>
      <c r="B143" s="11"/>
      <c r="C143" s="11"/>
      <c r="D143" s="11"/>
      <c r="E143" s="11"/>
      <c r="F143" s="76"/>
      <c r="G143" s="76"/>
      <c r="H143" s="11"/>
      <c r="I143" s="11"/>
      <c r="J143" s="11"/>
      <c r="K143" s="11"/>
      <c r="L143" s="11"/>
      <c r="M143" s="11"/>
      <c r="N143" s="11"/>
      <c r="O143" s="11"/>
      <c r="P143" s="23"/>
      <c r="Q143" s="23"/>
      <c r="R143" s="23"/>
    </row>
    <row r="144" spans="1:30" x14ac:dyDescent="0.25">
      <c r="A144" s="11"/>
      <c r="B144" s="11"/>
      <c r="C144" s="11"/>
      <c r="D144" s="11"/>
      <c r="E144" s="11"/>
      <c r="F144" s="76"/>
      <c r="G144" s="76"/>
      <c r="H144" s="11"/>
      <c r="I144" s="11"/>
      <c r="J144" s="11"/>
      <c r="K144" s="11"/>
      <c r="L144" s="11"/>
      <c r="M144" s="11"/>
      <c r="N144" s="11"/>
      <c r="O144" s="11"/>
      <c r="P144" s="23"/>
      <c r="Q144" s="23"/>
      <c r="R144" s="23"/>
    </row>
    <row r="145" spans="1:18" x14ac:dyDescent="0.25">
      <c r="A145" s="11"/>
      <c r="B145" s="11"/>
      <c r="C145" s="11"/>
      <c r="D145" s="11"/>
      <c r="E145" s="11"/>
      <c r="F145" s="76"/>
      <c r="G145" s="76"/>
      <c r="H145" s="11"/>
      <c r="I145" s="11"/>
      <c r="J145" s="11"/>
      <c r="K145" s="11"/>
      <c r="L145" s="11"/>
      <c r="M145" s="11"/>
      <c r="N145" s="11"/>
      <c r="O145" s="11"/>
      <c r="P145" s="23"/>
      <c r="Q145" s="23"/>
      <c r="R145" s="23"/>
    </row>
    <row r="146" spans="1:18" x14ac:dyDescent="0.25">
      <c r="A146" s="11"/>
      <c r="B146" s="11"/>
      <c r="C146" s="11"/>
      <c r="D146" s="11"/>
      <c r="E146" s="11"/>
      <c r="F146" s="76"/>
      <c r="G146" s="76"/>
      <c r="H146" s="11"/>
      <c r="I146" s="11"/>
      <c r="J146" s="11"/>
      <c r="K146" s="11"/>
      <c r="L146" s="11"/>
      <c r="M146" s="11"/>
      <c r="N146" s="11"/>
      <c r="O146" s="11"/>
      <c r="P146" s="23"/>
      <c r="Q146" s="23"/>
      <c r="R146" s="23"/>
    </row>
    <row r="147" spans="1:18" x14ac:dyDescent="0.25">
      <c r="A147" s="11"/>
      <c r="B147" s="11"/>
      <c r="C147" s="11"/>
      <c r="D147" s="11"/>
      <c r="E147" s="11"/>
      <c r="F147" s="76"/>
      <c r="G147" s="76"/>
      <c r="H147" s="11"/>
      <c r="I147" s="11"/>
      <c r="J147" s="11"/>
      <c r="K147" s="11"/>
      <c r="L147" s="11"/>
      <c r="M147" s="11"/>
      <c r="N147" s="11"/>
      <c r="O147" s="11"/>
      <c r="P147" s="23"/>
      <c r="Q147" s="23"/>
      <c r="R147" s="23"/>
    </row>
    <row r="148" spans="1:18" x14ac:dyDescent="0.25">
      <c r="A148" s="11"/>
      <c r="B148" s="11"/>
      <c r="C148" s="11"/>
      <c r="D148" s="11"/>
      <c r="E148" s="11"/>
      <c r="F148" s="76"/>
      <c r="G148" s="76"/>
      <c r="H148" s="11"/>
      <c r="I148" s="11"/>
      <c r="J148" s="17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25">
      <c r="A149" s="11"/>
      <c r="B149" s="11"/>
      <c r="C149" s="11"/>
      <c r="D149" s="11"/>
      <c r="E149" s="11"/>
      <c r="F149" s="76"/>
      <c r="G149" s="76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25">
      <c r="A150" s="11"/>
      <c r="B150" s="11"/>
      <c r="C150" s="11"/>
      <c r="D150" s="11"/>
      <c r="E150" s="11"/>
      <c r="F150" s="76"/>
      <c r="G150" s="76"/>
      <c r="H150" s="11"/>
    </row>
    <row r="151" spans="1:18" x14ac:dyDescent="0.25">
      <c r="A151" s="11"/>
      <c r="B151" s="11"/>
      <c r="C151" s="11"/>
      <c r="D151" s="11"/>
      <c r="E151" s="11"/>
      <c r="F151" s="76"/>
      <c r="G151" s="76"/>
      <c r="H151" s="14"/>
    </row>
    <row r="152" spans="1:18" x14ac:dyDescent="0.25">
      <c r="A152" s="11"/>
      <c r="B152" s="11"/>
      <c r="C152" s="11"/>
      <c r="D152" s="11"/>
      <c r="E152" s="11"/>
      <c r="F152" s="76"/>
      <c r="G152" s="76"/>
      <c r="H152" s="11"/>
    </row>
    <row r="153" spans="1:18" x14ac:dyDescent="0.25">
      <c r="A153" s="11"/>
      <c r="B153" s="11"/>
      <c r="C153" s="11"/>
      <c r="D153" s="11"/>
      <c r="E153" s="11"/>
      <c r="F153" s="76"/>
      <c r="G153" s="76"/>
      <c r="H153" s="11"/>
    </row>
    <row r="154" spans="1:18" x14ac:dyDescent="0.25">
      <c r="A154" s="16"/>
      <c r="B154" s="16"/>
      <c r="C154" s="11"/>
      <c r="D154" s="11"/>
      <c r="E154" s="11"/>
      <c r="F154" s="76"/>
      <c r="G154" s="76"/>
      <c r="H154" s="11"/>
    </row>
    <row r="155" spans="1:18" x14ac:dyDescent="0.25">
      <c r="A155" s="11"/>
      <c r="B155" s="11"/>
      <c r="C155" s="11"/>
      <c r="D155" s="11"/>
      <c r="E155" s="11"/>
      <c r="F155" s="76"/>
      <c r="G155" s="76"/>
      <c r="H155" s="11"/>
    </row>
    <row r="156" spans="1:18" x14ac:dyDescent="0.25">
      <c r="A156" s="11"/>
      <c r="B156" s="11"/>
      <c r="C156" s="11"/>
      <c r="D156" s="11"/>
      <c r="E156" s="11"/>
      <c r="F156" s="76"/>
      <c r="G156" s="76"/>
      <c r="H156" s="11"/>
    </row>
    <row r="157" spans="1:18" x14ac:dyDescent="0.25">
      <c r="A157" s="11"/>
      <c r="B157" s="11"/>
      <c r="C157" s="11"/>
      <c r="D157" s="11"/>
      <c r="E157" s="11"/>
      <c r="F157" s="76"/>
      <c r="G157" s="76"/>
      <c r="H157" s="11"/>
    </row>
    <row r="158" spans="1:18" x14ac:dyDescent="0.25">
      <c r="A158" s="11"/>
      <c r="B158" s="11"/>
      <c r="C158" s="11"/>
      <c r="D158" s="11"/>
      <c r="E158" s="11"/>
      <c r="F158" s="76"/>
      <c r="G158" s="76"/>
      <c r="H158" s="11"/>
    </row>
  </sheetData>
  <sortState ref="A5:AE119">
    <sortCondition ref="B5:B119"/>
  </sortState>
  <mergeCells count="3">
    <mergeCell ref="H2:L2"/>
    <mergeCell ref="U2:W2"/>
    <mergeCell ref="H126:I1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AD30"/>
  <sheetViews>
    <sheetView workbookViewId="0">
      <selection activeCell="M27" sqref="M27"/>
    </sheetView>
  </sheetViews>
  <sheetFormatPr defaultRowHeight="12.5" x14ac:dyDescent="0.25"/>
  <cols>
    <col min="1" max="1" width="45.453125" bestFit="1" customWidth="1"/>
    <col min="4" max="4" width="11.26953125" bestFit="1" customWidth="1"/>
    <col min="7" max="7" width="10.26953125" bestFit="1" customWidth="1"/>
    <col min="9" max="9" width="11.26953125" bestFit="1" customWidth="1"/>
    <col min="12" max="13" width="11.26953125" bestFit="1" customWidth="1"/>
  </cols>
  <sheetData>
    <row r="8" spans="1:30" x14ac:dyDescent="0.25">
      <c r="L8">
        <v>12</v>
      </c>
    </row>
    <row r="9" spans="1:30" x14ac:dyDescent="0.25">
      <c r="L9">
        <v>473</v>
      </c>
    </row>
    <row r="10" spans="1:30" x14ac:dyDescent="0.25">
      <c r="A10" s="112" t="s">
        <v>52</v>
      </c>
      <c r="B10" s="98">
        <v>11627</v>
      </c>
      <c r="C10" s="99">
        <v>41625</v>
      </c>
      <c r="D10" s="100">
        <v>1435.25</v>
      </c>
      <c r="E10" s="78"/>
      <c r="F10" s="26"/>
      <c r="G10" s="39"/>
      <c r="H10" s="40"/>
      <c r="I10" s="102">
        <v>1435.25</v>
      </c>
      <c r="J10" s="103">
        <v>5</v>
      </c>
      <c r="K10" s="39"/>
      <c r="L10" s="40"/>
      <c r="M10" s="39"/>
      <c r="N10" s="40"/>
      <c r="O10" s="39"/>
      <c r="P10" s="40"/>
      <c r="Q10" s="39"/>
      <c r="R10" s="54"/>
      <c r="S10" s="46">
        <f t="shared" ref="S10:S16" si="0">+K10+I10+G10</f>
        <v>1435.25</v>
      </c>
      <c r="T10" s="15"/>
      <c r="U10" s="22"/>
      <c r="V10" s="22"/>
      <c r="Y10" s="23"/>
      <c r="Z10" s="28"/>
      <c r="AA10" s="37"/>
      <c r="AB10" s="35"/>
      <c r="AC10" s="35"/>
      <c r="AD10" s="23"/>
    </row>
    <row r="11" spans="1:30" x14ac:dyDescent="0.25">
      <c r="A11" s="101" t="s">
        <v>27</v>
      </c>
      <c r="B11" s="98">
        <v>11568</v>
      </c>
      <c r="C11" s="99">
        <v>41599</v>
      </c>
      <c r="D11" s="100">
        <v>2831</v>
      </c>
      <c r="E11" s="78"/>
      <c r="F11" s="26"/>
      <c r="G11" s="39"/>
      <c r="H11" s="40"/>
      <c r="I11" s="102">
        <v>2831</v>
      </c>
      <c r="J11" s="103">
        <v>5</v>
      </c>
      <c r="K11" s="39"/>
      <c r="L11" s="40"/>
      <c r="M11" s="39"/>
      <c r="N11" s="40"/>
      <c r="O11" s="39"/>
      <c r="P11" s="40"/>
      <c r="Q11" s="39"/>
      <c r="R11" s="54"/>
      <c r="S11" s="46">
        <f t="shared" si="0"/>
        <v>2831</v>
      </c>
      <c r="T11" s="15"/>
      <c r="U11" s="22"/>
      <c r="V11" s="22"/>
      <c r="Z11" s="28"/>
      <c r="AA11" s="37"/>
      <c r="AB11" s="35"/>
      <c r="AC11" s="35"/>
      <c r="AD11" s="23"/>
    </row>
    <row r="12" spans="1:30" x14ac:dyDescent="0.25">
      <c r="A12" s="58" t="s">
        <v>27</v>
      </c>
      <c r="B12" s="98">
        <v>11627</v>
      </c>
      <c r="C12" s="99">
        <v>41625</v>
      </c>
      <c r="D12" s="100">
        <v>60.5</v>
      </c>
      <c r="E12" s="78"/>
      <c r="F12" s="26"/>
      <c r="G12" s="39"/>
      <c r="H12" s="40"/>
      <c r="I12" s="102">
        <v>60.5</v>
      </c>
      <c r="J12" s="103">
        <v>5</v>
      </c>
      <c r="K12" s="39"/>
      <c r="L12" s="40"/>
      <c r="M12" s="39"/>
      <c r="N12" s="40"/>
      <c r="O12" s="39"/>
      <c r="P12" s="40"/>
      <c r="Q12" s="39"/>
      <c r="R12" s="54"/>
      <c r="S12" s="46">
        <f t="shared" si="0"/>
        <v>60.5</v>
      </c>
      <c r="T12" s="15"/>
      <c r="U12" s="22"/>
      <c r="V12" s="22"/>
      <c r="Y12" s="23"/>
      <c r="Z12" s="28"/>
      <c r="AA12" s="37"/>
      <c r="AB12" s="35"/>
      <c r="AC12" s="35"/>
      <c r="AD12" s="23"/>
    </row>
    <row r="13" spans="1:30" x14ac:dyDescent="0.25">
      <c r="A13" s="112" t="s">
        <v>27</v>
      </c>
      <c r="B13" s="98">
        <v>11779</v>
      </c>
      <c r="C13" s="99">
        <v>41663</v>
      </c>
      <c r="D13" s="100">
        <v>105</v>
      </c>
      <c r="E13" s="78"/>
      <c r="F13" s="26"/>
      <c r="G13" s="39"/>
      <c r="H13" s="40"/>
      <c r="I13" s="102">
        <v>105</v>
      </c>
      <c r="J13" s="103">
        <v>5</v>
      </c>
      <c r="K13" s="39"/>
      <c r="L13" s="40"/>
      <c r="M13" s="39"/>
      <c r="N13" s="40"/>
      <c r="O13" s="39"/>
      <c r="P13" s="40"/>
      <c r="Q13" s="39"/>
      <c r="R13" s="54"/>
      <c r="S13" s="46">
        <f t="shared" si="0"/>
        <v>105</v>
      </c>
      <c r="T13" s="15"/>
      <c r="U13" s="22"/>
      <c r="V13" s="22"/>
      <c r="Y13" s="88">
        <f>SUM(G8:G30)</f>
        <v>3134.48</v>
      </c>
      <c r="Z13" s="28"/>
      <c r="AA13" s="37"/>
      <c r="AB13" s="35"/>
      <c r="AC13" s="35"/>
      <c r="AD13" s="23"/>
    </row>
    <row r="14" spans="1:30" x14ac:dyDescent="0.25">
      <c r="A14" s="112" t="s">
        <v>27</v>
      </c>
      <c r="B14" s="98">
        <v>11844</v>
      </c>
      <c r="C14" s="99">
        <v>41689</v>
      </c>
      <c r="D14" s="100">
        <v>292</v>
      </c>
      <c r="E14" s="78"/>
      <c r="F14" s="26"/>
      <c r="G14" s="39"/>
      <c r="H14" s="40"/>
      <c r="I14" s="102">
        <v>292</v>
      </c>
      <c r="J14" s="103">
        <v>5</v>
      </c>
      <c r="K14" s="39"/>
      <c r="L14" s="40"/>
      <c r="M14" s="39"/>
      <c r="N14" s="40"/>
      <c r="O14" s="39"/>
      <c r="P14" s="40"/>
      <c r="Q14" s="39"/>
      <c r="R14" s="54"/>
      <c r="S14" s="46">
        <f t="shared" si="0"/>
        <v>292</v>
      </c>
      <c r="T14" s="15"/>
      <c r="U14" s="22"/>
      <c r="V14" s="22"/>
      <c r="Y14" s="89" t="s">
        <v>50</v>
      </c>
      <c r="Z14" s="28"/>
      <c r="AA14" s="37"/>
      <c r="AB14" s="35"/>
      <c r="AC14" s="35"/>
      <c r="AD14" s="23"/>
    </row>
    <row r="15" spans="1:30" x14ac:dyDescent="0.25">
      <c r="A15" s="112" t="s">
        <v>27</v>
      </c>
      <c r="B15" s="98">
        <v>11950</v>
      </c>
      <c r="C15" s="99">
        <v>41716</v>
      </c>
      <c r="D15" s="100">
        <v>2534.5</v>
      </c>
      <c r="E15" s="78"/>
      <c r="F15" s="26"/>
      <c r="G15" s="39"/>
      <c r="H15" s="40"/>
      <c r="I15" s="102">
        <v>2534.5</v>
      </c>
      <c r="J15" s="103">
        <v>5</v>
      </c>
      <c r="K15" s="39"/>
      <c r="L15" s="121">
        <f>SUM(I10:I15)</f>
        <v>7258.25</v>
      </c>
      <c r="M15" s="39">
        <v>8853</v>
      </c>
      <c r="N15" s="40"/>
      <c r="O15" s="39"/>
      <c r="P15" s="40"/>
      <c r="Q15" s="39"/>
      <c r="R15" s="54"/>
      <c r="S15" s="46">
        <f t="shared" si="0"/>
        <v>2534.5</v>
      </c>
      <c r="T15" s="15"/>
      <c r="U15" s="22"/>
      <c r="V15" s="22"/>
      <c r="Y15" s="94">
        <f>Y13+Y11</f>
        <v>3134.48</v>
      </c>
      <c r="Z15" s="28"/>
      <c r="AA15" s="37"/>
      <c r="AB15" s="35"/>
      <c r="AC15" s="35"/>
      <c r="AD15" s="23"/>
    </row>
    <row r="16" spans="1:30" x14ac:dyDescent="0.25">
      <c r="A16" s="112" t="s">
        <v>27</v>
      </c>
      <c r="B16" s="25">
        <v>12055</v>
      </c>
      <c r="C16" s="26">
        <v>41752</v>
      </c>
      <c r="D16" s="38">
        <v>2810.6</v>
      </c>
      <c r="E16" s="78"/>
      <c r="F16" s="26"/>
      <c r="G16" s="39"/>
      <c r="H16" s="40"/>
      <c r="I16" s="102">
        <v>2810.6</v>
      </c>
      <c r="J16" s="103">
        <v>5</v>
      </c>
      <c r="K16" s="39"/>
      <c r="L16" s="40">
        <v>2810.6</v>
      </c>
      <c r="M16" s="39">
        <v>2810.6</v>
      </c>
      <c r="N16" s="40"/>
      <c r="O16" s="39"/>
      <c r="P16" s="40"/>
      <c r="Q16" s="39"/>
      <c r="R16" s="54"/>
      <c r="S16" s="46">
        <f t="shared" si="0"/>
        <v>2810.6</v>
      </c>
      <c r="T16" s="15"/>
      <c r="U16" s="22"/>
      <c r="V16" s="22"/>
      <c r="Y16" s="23"/>
      <c r="Z16" s="28"/>
      <c r="AA16" s="37"/>
      <c r="AB16" s="35"/>
      <c r="AC16" s="35"/>
      <c r="AD16" s="23"/>
    </row>
    <row r="17" spans="1:30" x14ac:dyDescent="0.25">
      <c r="A17" s="112"/>
      <c r="B17" s="25"/>
      <c r="C17" s="26"/>
      <c r="D17" s="38"/>
      <c r="E17" s="78"/>
      <c r="F17" s="26"/>
      <c r="G17" s="39"/>
      <c r="H17" s="40"/>
      <c r="I17" s="102">
        <f>SUM(I10:I16)</f>
        <v>10068.85</v>
      </c>
      <c r="J17" s="103"/>
      <c r="K17" s="39"/>
      <c r="L17" s="121">
        <f>+L15+L16</f>
        <v>10068.85</v>
      </c>
      <c r="M17" s="39">
        <f>+M16+M15</f>
        <v>11663.6</v>
      </c>
      <c r="N17" s="40"/>
      <c r="O17" s="39"/>
      <c r="P17" s="40"/>
      <c r="Q17" s="39"/>
      <c r="R17" s="54"/>
      <c r="S17" s="46"/>
      <c r="T17" s="15"/>
      <c r="U17" s="22"/>
      <c r="V17" s="22"/>
      <c r="Y17" s="23"/>
      <c r="Z17" s="28"/>
      <c r="AA17" s="37"/>
      <c r="AB17" s="35"/>
      <c r="AC17" s="35"/>
      <c r="AD17" s="23"/>
    </row>
    <row r="18" spans="1:30" x14ac:dyDescent="0.25">
      <c r="A18" s="112"/>
      <c r="B18" s="25"/>
      <c r="C18" s="26"/>
      <c r="D18" s="38"/>
      <c r="E18" s="78"/>
      <c r="F18" s="26"/>
      <c r="G18" s="39"/>
      <c r="H18" s="40"/>
      <c r="I18" s="102"/>
      <c r="J18" s="103"/>
      <c r="K18" s="39"/>
      <c r="L18" s="40"/>
      <c r="M18" s="39"/>
      <c r="N18" s="40"/>
      <c r="O18" s="39"/>
      <c r="P18" s="40"/>
      <c r="Q18" s="39"/>
      <c r="R18" s="54"/>
      <c r="S18" s="46"/>
      <c r="T18" s="15"/>
      <c r="U18" s="22"/>
      <c r="V18" s="22"/>
      <c r="Y18" s="23"/>
      <c r="Z18" s="28"/>
      <c r="AA18" s="37"/>
      <c r="AB18" s="35"/>
      <c r="AC18" s="35"/>
      <c r="AD18" s="23"/>
    </row>
    <row r="19" spans="1:30" x14ac:dyDescent="0.25">
      <c r="A19" s="112"/>
      <c r="B19" s="25"/>
      <c r="C19" s="26"/>
      <c r="D19" s="38"/>
      <c r="E19" s="78"/>
      <c r="F19" s="26"/>
      <c r="G19" s="39"/>
      <c r="H19" s="40"/>
      <c r="I19" s="102"/>
      <c r="J19" s="103"/>
      <c r="K19" s="39"/>
      <c r="L19" s="40"/>
      <c r="M19" s="39"/>
      <c r="N19" s="40"/>
      <c r="O19" s="39"/>
      <c r="P19" s="40"/>
      <c r="Q19" s="39"/>
      <c r="R19" s="54"/>
      <c r="S19" s="46"/>
      <c r="T19" s="15"/>
      <c r="U19" s="22"/>
      <c r="V19" s="22"/>
      <c r="Y19" s="23"/>
      <c r="Z19" s="28"/>
      <c r="AA19" s="37"/>
      <c r="AB19" s="35"/>
      <c r="AC19" s="35"/>
      <c r="AD19" s="23"/>
    </row>
    <row r="20" spans="1:30" x14ac:dyDescent="0.25">
      <c r="A20" s="120" t="s">
        <v>22</v>
      </c>
      <c r="B20" s="98">
        <v>11568</v>
      </c>
      <c r="C20" s="99">
        <v>41599</v>
      </c>
      <c r="D20" s="100">
        <v>356.25</v>
      </c>
      <c r="E20" s="78"/>
      <c r="F20" s="26"/>
      <c r="G20" s="116">
        <v>356.25</v>
      </c>
      <c r="H20" s="117">
        <v>7</v>
      </c>
      <c r="I20" s="39"/>
      <c r="J20" s="40"/>
      <c r="K20" s="39"/>
      <c r="L20" s="40"/>
      <c r="M20" s="39"/>
      <c r="N20" s="40"/>
      <c r="O20" s="39"/>
      <c r="P20" s="40"/>
      <c r="Q20" s="39"/>
      <c r="R20" s="54"/>
      <c r="S20" s="46">
        <f t="shared" ref="S20:S25" si="1">+K20+I20+G20</f>
        <v>356.25</v>
      </c>
      <c r="T20" s="15"/>
      <c r="U20" s="22"/>
      <c r="V20" s="22"/>
      <c r="Y20" s="23"/>
      <c r="Z20" s="28"/>
      <c r="AA20" s="37"/>
      <c r="AB20" s="35"/>
      <c r="AC20" s="35"/>
      <c r="AD20" s="23"/>
    </row>
    <row r="21" spans="1:30" x14ac:dyDescent="0.25">
      <c r="A21" s="112" t="s">
        <v>22</v>
      </c>
      <c r="B21" s="98">
        <v>11627</v>
      </c>
      <c r="C21" s="99">
        <v>41625</v>
      </c>
      <c r="D21" s="100">
        <v>286.75</v>
      </c>
      <c r="E21" s="78"/>
      <c r="F21" s="26"/>
      <c r="G21" s="116">
        <v>286.75</v>
      </c>
      <c r="H21" s="117">
        <v>7</v>
      </c>
      <c r="I21" s="39"/>
      <c r="J21" s="40"/>
      <c r="K21" s="39"/>
      <c r="L21" s="40"/>
      <c r="M21" s="39"/>
      <c r="N21" s="40"/>
      <c r="O21" s="39"/>
      <c r="P21" s="40"/>
      <c r="Q21" s="39"/>
      <c r="R21" s="54"/>
      <c r="S21" s="46">
        <f t="shared" si="1"/>
        <v>286.75</v>
      </c>
      <c r="T21" s="15"/>
      <c r="U21" s="22"/>
      <c r="V21" s="22"/>
      <c r="Y21" s="23"/>
      <c r="Z21" s="28"/>
      <c r="AA21" s="37"/>
      <c r="AB21" s="35"/>
      <c r="AC21" s="35"/>
      <c r="AD21" s="23"/>
    </row>
    <row r="22" spans="1:30" x14ac:dyDescent="0.25">
      <c r="A22" s="112" t="s">
        <v>22</v>
      </c>
      <c r="B22" s="98">
        <v>11779</v>
      </c>
      <c r="C22" s="99">
        <v>41663</v>
      </c>
      <c r="D22" s="100">
        <v>336.5</v>
      </c>
      <c r="E22" s="78"/>
      <c r="F22" s="26"/>
      <c r="G22" s="39"/>
      <c r="H22" s="40"/>
      <c r="I22" s="102">
        <v>336.5</v>
      </c>
      <c r="J22" s="103">
        <v>5</v>
      </c>
      <c r="K22" s="39"/>
      <c r="L22" s="121">
        <f>+I22+I23+I24</f>
        <v>763</v>
      </c>
      <c r="M22" s="39">
        <v>8996</v>
      </c>
      <c r="N22" s="40"/>
      <c r="O22" s="39"/>
      <c r="P22" s="40"/>
      <c r="Q22" s="39"/>
      <c r="R22" s="54"/>
      <c r="S22" s="46">
        <f t="shared" si="1"/>
        <v>336.5</v>
      </c>
      <c r="T22" s="15"/>
      <c r="U22" s="22"/>
      <c r="V22" s="22"/>
      <c r="Y22" s="87" t="s">
        <v>18</v>
      </c>
      <c r="Z22" s="28"/>
      <c r="AA22" s="37"/>
      <c r="AB22" s="35"/>
      <c r="AC22" s="35"/>
      <c r="AD22" s="23"/>
    </row>
    <row r="23" spans="1:30" x14ac:dyDescent="0.25">
      <c r="A23" s="112" t="s">
        <v>22</v>
      </c>
      <c r="B23" s="98">
        <v>11844</v>
      </c>
      <c r="C23" s="99">
        <v>41689</v>
      </c>
      <c r="D23" s="100">
        <v>179</v>
      </c>
      <c r="E23" s="78"/>
      <c r="F23" s="26"/>
      <c r="G23" s="39"/>
      <c r="H23" s="40"/>
      <c r="I23" s="102">
        <v>179</v>
      </c>
      <c r="J23" s="103">
        <v>5</v>
      </c>
      <c r="K23" s="39"/>
      <c r="L23" s="121">
        <v>437.27</v>
      </c>
      <c r="M23" s="39">
        <v>437.27</v>
      </c>
      <c r="N23" s="40"/>
      <c r="O23" s="39"/>
      <c r="P23" s="40"/>
      <c r="Q23" s="39"/>
      <c r="R23" s="54"/>
      <c r="S23" s="46">
        <f t="shared" si="1"/>
        <v>179</v>
      </c>
      <c r="T23" s="15"/>
      <c r="U23" s="22"/>
      <c r="V23" s="22"/>
      <c r="Y23" s="89">
        <f>SUM(I12:I35)</f>
        <v>46988.47</v>
      </c>
      <c r="Z23" s="28"/>
      <c r="AA23" s="37"/>
      <c r="AB23" s="35"/>
      <c r="AC23" s="35"/>
      <c r="AD23" s="23"/>
    </row>
    <row r="24" spans="1:30" x14ac:dyDescent="0.25">
      <c r="A24" s="112" t="s">
        <v>22</v>
      </c>
      <c r="B24" s="98">
        <v>11950</v>
      </c>
      <c r="C24" s="99">
        <v>41716</v>
      </c>
      <c r="D24" s="100">
        <v>247.5</v>
      </c>
      <c r="E24" s="78"/>
      <c r="F24" s="26"/>
      <c r="G24" s="39"/>
      <c r="H24" s="40"/>
      <c r="I24" s="102">
        <v>247.5</v>
      </c>
      <c r="J24" s="103">
        <v>5</v>
      </c>
      <c r="K24" s="39"/>
      <c r="L24" s="121">
        <f>+L22+L23</f>
        <v>1200.27</v>
      </c>
      <c r="M24" s="39">
        <f>+M23+M22</f>
        <v>9433.27</v>
      </c>
      <c r="N24" s="40"/>
      <c r="O24" s="39"/>
      <c r="P24" s="40"/>
      <c r="Q24" s="39"/>
      <c r="R24" s="54"/>
      <c r="S24" s="46">
        <f t="shared" si="1"/>
        <v>247.5</v>
      </c>
      <c r="T24" s="15"/>
      <c r="U24" s="22"/>
      <c r="V24" s="22"/>
      <c r="Y24" s="23"/>
      <c r="Z24" s="28"/>
      <c r="AA24" s="37"/>
      <c r="AB24" s="35"/>
      <c r="AC24" s="35"/>
      <c r="AD24" s="23"/>
    </row>
    <row r="25" spans="1:30" x14ac:dyDescent="0.25">
      <c r="A25" s="112" t="s">
        <v>22</v>
      </c>
      <c r="B25" s="25">
        <v>12055</v>
      </c>
      <c r="C25" s="26">
        <v>41752</v>
      </c>
      <c r="D25" s="38">
        <v>519.75</v>
      </c>
      <c r="E25" s="78"/>
      <c r="F25" s="26"/>
      <c r="G25" s="116">
        <v>82.48</v>
      </c>
      <c r="H25" s="117"/>
      <c r="I25" s="102">
        <f>D25-G25</f>
        <v>437.27</v>
      </c>
      <c r="J25" s="103">
        <v>5</v>
      </c>
      <c r="K25" s="39"/>
      <c r="L25" s="40"/>
      <c r="M25" s="39"/>
      <c r="N25" s="40"/>
      <c r="O25" s="39"/>
      <c r="P25" s="40"/>
      <c r="Q25" s="39"/>
      <c r="R25" s="54"/>
      <c r="S25" s="46">
        <f t="shared" si="1"/>
        <v>519.75</v>
      </c>
      <c r="T25" s="15"/>
      <c r="U25" s="22"/>
      <c r="V25" s="22"/>
      <c r="Y25" s="23"/>
      <c r="Z25" s="28"/>
      <c r="AA25" s="37"/>
      <c r="AB25" s="35"/>
      <c r="AC25" s="35"/>
      <c r="AD25" s="23"/>
    </row>
    <row r="26" spans="1:30" x14ac:dyDescent="0.25">
      <c r="G26" s="21">
        <f>SUM(G20:G25)</f>
        <v>725.48</v>
      </c>
      <c r="I26" s="21">
        <f>SUM(I22:I25)</f>
        <v>1200.27</v>
      </c>
      <c r="L26" s="21"/>
      <c r="M26" s="21">
        <f>+M22+M23</f>
        <v>9433.27</v>
      </c>
    </row>
    <row r="27" spans="1:30" x14ac:dyDescent="0.25">
      <c r="A27" s="112"/>
      <c r="B27" s="98"/>
      <c r="C27" s="99"/>
      <c r="D27" s="100"/>
      <c r="E27" s="78"/>
      <c r="F27" s="26"/>
      <c r="G27" s="39"/>
      <c r="H27" s="40"/>
      <c r="I27" s="102"/>
      <c r="J27" s="103"/>
      <c r="K27" s="39"/>
      <c r="L27" s="40"/>
      <c r="M27" s="39"/>
      <c r="N27" s="40"/>
      <c r="O27" s="39"/>
      <c r="P27" s="40"/>
      <c r="Q27" s="39"/>
      <c r="R27" s="54"/>
      <c r="S27" s="46"/>
      <c r="T27" s="15"/>
      <c r="U27" s="22"/>
      <c r="V27" s="22"/>
      <c r="Y27" s="23"/>
      <c r="Z27" s="28"/>
      <c r="AA27" s="37"/>
      <c r="AB27" s="35"/>
      <c r="AC27" s="35"/>
      <c r="AD27" s="23"/>
    </row>
    <row r="28" spans="1:30" x14ac:dyDescent="0.25">
      <c r="A28" s="112"/>
      <c r="B28" s="98"/>
      <c r="C28" s="99"/>
      <c r="D28" s="100"/>
      <c r="E28" s="78"/>
      <c r="F28" s="26"/>
      <c r="G28" s="39"/>
      <c r="H28" s="40"/>
      <c r="I28" s="102"/>
      <c r="J28" s="103"/>
      <c r="K28" s="39"/>
      <c r="L28" s="40"/>
      <c r="M28" s="39"/>
      <c r="N28" s="40"/>
      <c r="O28" s="39"/>
      <c r="P28" s="40"/>
      <c r="Q28" s="39"/>
      <c r="R28" s="54"/>
      <c r="S28" s="46"/>
      <c r="T28" s="15"/>
      <c r="U28" s="22"/>
      <c r="V28" s="22"/>
      <c r="Y28" s="23"/>
      <c r="Z28" s="28"/>
      <c r="AA28" s="37"/>
      <c r="AB28" s="35"/>
      <c r="AC28" s="35"/>
      <c r="AD28" s="23"/>
    </row>
    <row r="29" spans="1:30" x14ac:dyDescent="0.25">
      <c r="A29" s="112"/>
      <c r="B29" s="98"/>
      <c r="C29" s="99"/>
      <c r="D29" s="100"/>
      <c r="E29" s="78"/>
      <c r="F29" s="26"/>
      <c r="G29" s="39"/>
      <c r="H29" s="40"/>
      <c r="I29" s="102"/>
      <c r="J29" s="103"/>
      <c r="K29" s="39"/>
      <c r="L29" s="40"/>
      <c r="M29" s="39"/>
      <c r="N29" s="40"/>
      <c r="O29" s="39"/>
      <c r="P29" s="40"/>
      <c r="Q29" s="39"/>
      <c r="R29" s="54"/>
      <c r="S29" s="46"/>
      <c r="T29" s="15"/>
      <c r="U29" s="22"/>
      <c r="V29" s="22"/>
      <c r="Y29" s="23"/>
      <c r="Z29" s="28"/>
      <c r="AA29" s="37"/>
      <c r="AB29" s="35"/>
      <c r="AC29" s="35"/>
      <c r="AD29" s="23"/>
    </row>
    <row r="30" spans="1:30" ht="25" x14ac:dyDescent="0.25">
      <c r="A30" s="112" t="s">
        <v>53</v>
      </c>
      <c r="B30" s="98">
        <v>1</v>
      </c>
      <c r="C30" s="99">
        <v>41694</v>
      </c>
      <c r="D30" s="100">
        <v>30400</v>
      </c>
      <c r="E30" s="78"/>
      <c r="F30" s="26"/>
      <c r="G30" s="116">
        <v>1683.52</v>
      </c>
      <c r="H30" s="117">
        <v>7</v>
      </c>
      <c r="I30" s="102">
        <v>28716.48</v>
      </c>
      <c r="J30" s="103">
        <v>5</v>
      </c>
      <c r="K30" s="39"/>
      <c r="L30" s="40"/>
      <c r="M30" s="39"/>
      <c r="N30" s="40"/>
      <c r="O30" s="39"/>
      <c r="P30" s="40"/>
      <c r="Q30" s="39"/>
      <c r="R30" s="54"/>
      <c r="S30" s="46">
        <f>+K30+I30+G30</f>
        <v>30400</v>
      </c>
      <c r="T30" s="15"/>
      <c r="U30" s="22"/>
      <c r="V30" s="22"/>
      <c r="Y30" s="93" t="s">
        <v>48</v>
      </c>
      <c r="Z30" s="28"/>
      <c r="AA30" s="37"/>
      <c r="AB30" s="35"/>
      <c r="AC30" s="35"/>
      <c r="AD30" s="23"/>
    </row>
  </sheetData>
  <sortState ref="A11:AE24">
    <sortCondition ref="A11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Phase 3</vt:lpstr>
      <vt:lpstr>Sheet1</vt:lpstr>
      <vt:lpstr>Sheet2</vt:lpstr>
      <vt:lpstr>'Phase 3'!Print_Area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CC5135</dc:creator>
  <cp:lastModifiedBy>Cook, Denise</cp:lastModifiedBy>
  <cp:lastPrinted>2019-01-09T23:26:13Z</cp:lastPrinted>
  <dcterms:created xsi:type="dcterms:W3CDTF">1998-12-03T22:11:16Z</dcterms:created>
  <dcterms:modified xsi:type="dcterms:W3CDTF">2019-01-09T23:27:15Z</dcterms:modified>
</cp:coreProperties>
</file>